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8400" windowHeight="3000"/>
  </bookViews>
  <sheets>
    <sheet name="SINGLE FOOTING" sheetId="2" r:id="rId1"/>
    <sheet name="About me" sheetId="3" r:id="rId2"/>
  </sheets>
  <calcPr calcId="124519"/>
</workbook>
</file>

<file path=xl/calcChain.xml><?xml version="1.0" encoding="utf-8"?>
<calcChain xmlns="http://schemas.openxmlformats.org/spreadsheetml/2006/main">
  <c r="C35" i="2"/>
  <c r="Q77"/>
  <c r="K78"/>
  <c r="Q74"/>
  <c r="M77"/>
  <c r="I75"/>
  <c r="C49" l="1"/>
  <c r="C37"/>
  <c r="I33" s="1"/>
  <c r="G29"/>
  <c r="K51"/>
  <c r="E52"/>
  <c r="G49"/>
  <c r="D73"/>
  <c r="C73"/>
  <c r="C43"/>
  <c r="C24"/>
  <c r="C28" s="1"/>
  <c r="N11" s="1"/>
  <c r="N10"/>
  <c r="E35" l="1"/>
  <c r="I34"/>
  <c r="I39" s="1"/>
  <c r="G46"/>
  <c r="D72" s="1"/>
  <c r="D74"/>
  <c r="G47" s="1"/>
  <c r="G48" s="1"/>
  <c r="G50" s="1"/>
  <c r="K52" s="1"/>
  <c r="C46"/>
  <c r="C42"/>
  <c r="E39" s="1"/>
  <c r="N12"/>
  <c r="N13" s="1"/>
  <c r="P12" s="1"/>
  <c r="C30" l="1"/>
  <c r="C31"/>
  <c r="H38"/>
  <c r="C72"/>
  <c r="C74" s="1"/>
  <c r="C47" s="1"/>
  <c r="C48" s="1"/>
  <c r="C50" s="1"/>
  <c r="E53" s="1"/>
  <c r="E40"/>
  <c r="G52"/>
  <c r="I78" s="1"/>
  <c r="E65"/>
  <c r="C77" l="1"/>
  <c r="C53" s="1"/>
  <c r="C52"/>
  <c r="O77" s="1"/>
  <c r="E66"/>
  <c r="D84" s="1"/>
  <c r="D85" s="1"/>
  <c r="G53"/>
  <c r="F55" s="1"/>
  <c r="D77"/>
  <c r="N79" l="1"/>
  <c r="R73"/>
  <c r="B55"/>
  <c r="B54"/>
  <c r="F54"/>
  <c r="C84"/>
  <c r="C85" s="1"/>
</calcChain>
</file>

<file path=xl/comments1.xml><?xml version="1.0" encoding="utf-8"?>
<comments xmlns="http://schemas.openxmlformats.org/spreadsheetml/2006/main">
  <authors>
    <author>EHAB</author>
  </authors>
  <commentList>
    <comment ref="B11" authorId="0">
      <text>
        <r>
          <rPr>
            <b/>
            <sz val="8"/>
            <color indexed="81"/>
            <rFont val="Tahoma"/>
            <charset val="1"/>
          </rPr>
          <t>EHAB:</t>
        </r>
        <r>
          <rPr>
            <sz val="10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compressive strength of concrete</t>
        </r>
      </text>
    </comment>
    <comment ref="B12" authorId="0">
      <text>
        <r>
          <rPr>
            <b/>
            <sz val="8"/>
            <color indexed="81"/>
            <rFont val="Tahoma"/>
            <charset val="1"/>
          </rPr>
          <t>EHAB:</t>
        </r>
        <r>
          <rPr>
            <sz val="8"/>
            <color indexed="81"/>
            <rFont val="Tahoma"/>
            <charset val="1"/>
          </rPr>
          <t xml:space="preserve">
</t>
        </r>
        <r>
          <rPr>
            <sz val="9"/>
            <color indexed="81"/>
            <rFont val="Tahoma"/>
            <family val="2"/>
          </rPr>
          <t>yeild strength of steel</t>
        </r>
      </text>
    </comment>
    <comment ref="B13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from the figure beside..</t>
        </r>
      </text>
    </comment>
    <comment ref="B16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the values of the unfactored(service) load that act on  footing</t>
        </r>
      </text>
    </comment>
    <comment ref="B19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factor design for both live and dead in addition to the sfaty factor , it is optional , keep it (1) if negligable.</t>
        </r>
      </text>
    </comment>
    <comment ref="B20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optional safety factor . Not less than 1</t>
        </r>
      </text>
    </comment>
    <comment ref="B21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ultimaity factor for dead load</t>
        </r>
      </text>
    </comment>
    <comment ref="B22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ultimaty factor for live load.</t>
        </r>
      </text>
    </comment>
    <comment ref="B23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the design load or the service load multiplied with the factor of safty, it is not the ultimate load.</t>
        </r>
      </text>
    </comment>
    <comment ref="B27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the minimum area of footing which claculated by dividung the service load on bearing capacity
</t>
        </r>
      </text>
    </comment>
    <comment ref="B29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the minimum dimensions calculated by the program, you have to select your dimensions.</t>
        </r>
      </text>
    </comment>
    <comment ref="B32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select your dimensions that will be considered in the calculation. </t>
        </r>
      </text>
    </comment>
    <comment ref="B36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ultimate bearing capacity calculated considering the factors of load that user define.</t>
        </r>
      </text>
    </comment>
    <comment ref="B38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select a depth so that greater than the given one.</t>
        </r>
      </text>
    </comment>
    <comment ref="B42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Punching force act on footing.</t>
        </r>
      </text>
    </comment>
    <comment ref="B43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Shear resistance of footing againts punching..
 = 0.53 * sqrt (fc) * b* d</t>
        </r>
      </text>
    </comment>
    <comment ref="B49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minmum area of steel is the shrinkage area ..
= .0018*b*d</t>
        </r>
      </text>
    </comment>
    <comment ref="F49" authorId="0">
      <text>
        <r>
          <rPr>
            <b/>
            <sz val="8"/>
            <color indexed="81"/>
            <rFont val="Tahoma"/>
            <family val="2"/>
          </rPr>
          <t>EHAB: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minmum area of steel is the shrinkage area ..
= .0018*b*d</t>
        </r>
      </text>
    </comment>
  </commentList>
</comments>
</file>

<file path=xl/sharedStrings.xml><?xml version="1.0" encoding="utf-8"?>
<sst xmlns="http://schemas.openxmlformats.org/spreadsheetml/2006/main" count="122" uniqueCount="85">
  <si>
    <t>ton</t>
  </si>
  <si>
    <t>m</t>
  </si>
  <si>
    <t>fy</t>
  </si>
  <si>
    <t>L</t>
  </si>
  <si>
    <t>B</t>
  </si>
  <si>
    <t>Mu</t>
  </si>
  <si>
    <t>ρ</t>
  </si>
  <si>
    <t>As</t>
  </si>
  <si>
    <t>ton.m</t>
  </si>
  <si>
    <t>ø</t>
  </si>
  <si>
    <t>mm</t>
  </si>
  <si>
    <t>As(min)</t>
  </si>
  <si>
    <t>As (used)</t>
  </si>
  <si>
    <t>d</t>
  </si>
  <si>
    <t>b</t>
  </si>
  <si>
    <t>t</t>
  </si>
  <si>
    <t>B.C</t>
  </si>
  <si>
    <t>F.S</t>
  </si>
  <si>
    <t xml:space="preserve">A = </t>
  </si>
  <si>
    <t>x</t>
  </si>
  <si>
    <t>m2</t>
  </si>
  <si>
    <t>ton\m2</t>
  </si>
  <si>
    <t>kg\cm2</t>
  </si>
  <si>
    <t>qu</t>
  </si>
  <si>
    <t>\m</t>
  </si>
  <si>
    <t>live</t>
  </si>
  <si>
    <t>dead</t>
  </si>
  <si>
    <t>Pp</t>
  </si>
  <si>
    <t>øvcp</t>
  </si>
  <si>
    <t># of bars</t>
  </si>
  <si>
    <t>f`c</t>
  </si>
  <si>
    <t>space (s2)</t>
  </si>
  <si>
    <t>space(s1)</t>
  </si>
  <si>
    <t>L =</t>
  </si>
  <si>
    <t>B =</t>
  </si>
  <si>
    <t>Check for Punching Shear</t>
  </si>
  <si>
    <t>Material Properties</t>
  </si>
  <si>
    <t>Dimensions of Column</t>
  </si>
  <si>
    <t xml:space="preserve"> &lt;- optional </t>
  </si>
  <si>
    <r>
      <t>cm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</si>
  <si>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t>cm</t>
  </si>
  <si>
    <t>&gt;&gt;&gt;</t>
  </si>
  <si>
    <t>Minimum Dimensions</t>
  </si>
  <si>
    <t>Minimum Footing Area</t>
  </si>
  <si>
    <t>Pd</t>
  </si>
  <si>
    <t>cover</t>
  </si>
  <si>
    <t>S2 =</t>
  </si>
  <si>
    <t xml:space="preserve">S1 = </t>
  </si>
  <si>
    <t>H=</t>
  </si>
  <si>
    <t>saftey factor</t>
  </si>
  <si>
    <t>F.D</t>
  </si>
  <si>
    <t>F.L</t>
  </si>
  <si>
    <t>Factors of Design</t>
  </si>
  <si>
    <t>Service Loads</t>
  </si>
  <si>
    <t>Design Load</t>
  </si>
  <si>
    <t xml:space="preserve">                                    Design Single Footing</t>
  </si>
  <si>
    <t xml:space="preserve"> &lt;- Hint : </t>
  </si>
  <si>
    <t xml:space="preserve"> from wide beam shear</t>
  </si>
  <si>
    <t xml:space="preserve">  try a depth not less than</t>
  </si>
  <si>
    <t>Design for Flexure (Moment)</t>
  </si>
  <si>
    <t>area of bar</t>
  </si>
  <si>
    <t>spaces</t>
  </si>
  <si>
    <t>inside sqrt</t>
  </si>
  <si>
    <t>Reinforcement in "L" Side</t>
  </si>
  <si>
    <t>illustrative view (not scaled)</t>
  </si>
  <si>
    <t xml:space="preserve">edge view </t>
  </si>
  <si>
    <t>Eng. Ehab Diab</t>
  </si>
  <si>
    <t>An-Njah National University</t>
  </si>
  <si>
    <t>Email</t>
  </si>
  <si>
    <t>Jawwal:     0599 886 816</t>
  </si>
  <si>
    <t>JENIN-PALESTINE</t>
  </si>
  <si>
    <t>Civil Engineering Dept.</t>
  </si>
  <si>
    <t>Wataniya: 0569 886 816</t>
  </si>
  <si>
    <t>ehab_db@yahoo.com</t>
  </si>
  <si>
    <t>ehab_db@hotmail.com</t>
  </si>
  <si>
    <t>Reinforcement in "B" Side</t>
  </si>
  <si>
    <t>Area</t>
  </si>
  <si>
    <t>Select  Depth (m)</t>
  </si>
  <si>
    <t>Ultimate Bearing Capacity</t>
  </si>
  <si>
    <t xml:space="preserve">Select Design Dimensions </t>
  </si>
  <si>
    <t>Allowable Bearing Capacity</t>
  </si>
  <si>
    <t>Engineering College</t>
  </si>
  <si>
    <t>ult. dead factor</t>
  </si>
  <si>
    <t>ult. live factor</t>
  </si>
  <si>
    <t>ONLY CELLS IN WHITE ARE ACCESSABLE (CHANGEABLE)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</si>
</sst>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00"/>
  </numFmts>
  <fonts count="54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8" tint="0.59996337778862885"/>
      <name val="Calibri"/>
      <family val="2"/>
      <scheme val="minor"/>
    </font>
    <font>
      <b/>
      <sz val="12"/>
      <color rgb="FFFF33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b/>
      <u/>
      <sz val="11"/>
      <color rgb="FF0070C0"/>
      <name val="Calibri"/>
      <family val="2"/>
      <scheme val="minor"/>
    </font>
    <font>
      <b/>
      <u/>
      <sz val="12"/>
      <color rgb="FFC00000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28"/>
      <color theme="0" tint="-0.14996795556505021"/>
      <name val="Times New Roman"/>
      <family val="1"/>
    </font>
    <font>
      <sz val="9"/>
      <color indexed="81"/>
      <name val="Tahoma"/>
      <family val="2"/>
    </font>
    <font>
      <b/>
      <sz val="12"/>
      <color theme="8" tint="0.59999389629810485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28"/>
      <color theme="0"/>
      <name val="Alien Encounters Solid"/>
    </font>
    <font>
      <b/>
      <sz val="28"/>
      <color theme="1"/>
      <name val="Alien Encounters Solid"/>
    </font>
    <font>
      <b/>
      <sz val="16"/>
      <color theme="8" tint="0.79998168889431442"/>
      <name val="Cambria"/>
      <family val="1"/>
      <scheme val="major"/>
    </font>
    <font>
      <b/>
      <sz val="16"/>
      <color theme="8" tint="0.59996337778862885"/>
      <name val="Cambria"/>
      <family val="1"/>
      <scheme val="major"/>
    </font>
    <font>
      <u/>
      <sz val="12"/>
      <color rgb="FF0070C0"/>
      <name val="Calibri"/>
      <family val="2"/>
      <scheme val="minor"/>
    </font>
    <font>
      <b/>
      <sz val="14"/>
      <color theme="8" tint="0.79998168889431442"/>
      <name val="Cambria"/>
      <family val="1"/>
      <scheme val="major"/>
    </font>
    <font>
      <b/>
      <sz val="14"/>
      <color theme="8" tint="0.59996337778862885"/>
      <name val="Cambria"/>
      <family val="1"/>
      <scheme val="maj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theme="8" tint="-0.249977111117893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i/>
      <sz val="11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8" tint="0.59999389629810485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1"/>
      <color theme="8" tint="0.59999389629810485"/>
      <name val="Calibri"/>
      <family val="2"/>
    </font>
    <font>
      <sz val="11"/>
      <color theme="8" tint="0.59999389629810485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8"/>
      <color indexed="81"/>
      <name val="Tahoma"/>
      <charset val="1"/>
    </font>
    <font>
      <b/>
      <sz val="8"/>
      <color indexed="81"/>
      <name val="Tahoma"/>
      <charset val="1"/>
    </font>
    <font>
      <sz val="10"/>
      <color indexed="81"/>
      <name val="Tahoma"/>
      <family val="2"/>
    </font>
    <font>
      <b/>
      <sz val="14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rgb="FFFFC00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6"/>
      <color theme="8" tint="-0.249977111117893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59996337778862885"/>
        <bgColor indexed="64"/>
      </patternFill>
    </fill>
    <fill>
      <gradientFill degree="90">
        <stop position="0">
          <color theme="8" tint="-0.49803155613879818"/>
        </stop>
        <stop position="0.5">
          <color theme="4"/>
        </stop>
        <stop position="1">
          <color theme="8" tint="-0.49803155613879818"/>
        </stop>
      </gradientFill>
    </fill>
    <fill>
      <gradientFill degree="270">
        <stop position="0">
          <color theme="8" tint="-0.49803155613879818"/>
        </stop>
        <stop position="1">
          <color theme="4"/>
        </stop>
      </gradientFill>
    </fill>
    <fill>
      <patternFill patternType="solid">
        <fgColor theme="8" tint="0.59996337778862885"/>
        <bgColor auto="1"/>
      </patternFill>
    </fill>
    <fill>
      <patternFill patternType="solid">
        <fgColor theme="8" tint="-0.2499465926084170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theme="1"/>
      </left>
      <right/>
      <top style="thick">
        <color theme="1"/>
      </top>
      <bottom style="thick">
        <color theme="1"/>
      </bottom>
      <diagonal/>
    </border>
    <border>
      <left/>
      <right/>
      <top style="thick">
        <color theme="1"/>
      </top>
      <bottom style="thick">
        <color theme="1"/>
      </bottom>
      <diagonal/>
    </border>
    <border>
      <left/>
      <right style="thick">
        <color theme="1"/>
      </right>
      <top style="thick">
        <color theme="1"/>
      </top>
      <bottom style="thick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theme="1"/>
      </right>
      <top/>
      <bottom style="thin">
        <color auto="1"/>
      </bottom>
      <diagonal/>
    </border>
    <border>
      <left style="thick">
        <color theme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theme="1"/>
      </right>
      <top style="thin">
        <color auto="1"/>
      </top>
      <bottom/>
      <diagonal/>
    </border>
    <border>
      <left style="thick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theme="1"/>
      </right>
      <top style="thin">
        <color auto="1"/>
      </top>
      <bottom style="thin">
        <color auto="1"/>
      </bottom>
      <diagonal/>
    </border>
    <border>
      <left style="thick">
        <color theme="1"/>
      </left>
      <right style="thin">
        <color auto="1"/>
      </right>
      <top/>
      <bottom/>
      <diagonal/>
    </border>
    <border>
      <left style="thin">
        <color auto="1"/>
      </left>
      <right style="thick">
        <color theme="1"/>
      </right>
      <top/>
      <bottom/>
      <diagonal/>
    </border>
    <border>
      <left style="thick">
        <color theme="1"/>
      </left>
      <right style="thin">
        <color auto="1"/>
      </right>
      <top style="thin">
        <color auto="1"/>
      </top>
      <bottom style="thick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theme="1"/>
      </bottom>
      <diagonal/>
    </border>
    <border>
      <left style="thin">
        <color auto="1"/>
      </left>
      <right style="thick">
        <color theme="1"/>
      </right>
      <top style="thin">
        <color auto="1"/>
      </top>
      <bottom style="thick">
        <color theme="1"/>
      </bottom>
      <diagonal/>
    </border>
    <border>
      <left/>
      <right/>
      <top style="thin">
        <color auto="1"/>
      </top>
      <bottom/>
      <diagonal/>
    </border>
    <border>
      <left style="thick">
        <color theme="1"/>
      </left>
      <right/>
      <top style="thick">
        <color theme="1"/>
      </top>
      <bottom/>
      <diagonal/>
    </border>
    <border>
      <left/>
      <right/>
      <top style="thick">
        <color theme="1"/>
      </top>
      <bottom/>
      <diagonal/>
    </border>
    <border>
      <left/>
      <right style="thick">
        <color theme="1"/>
      </right>
      <top style="thick">
        <color theme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  <border>
      <left style="thick">
        <color theme="4" tint="0.79998168889431442"/>
      </left>
      <right/>
      <top style="thick">
        <color theme="4" tint="0.79998168889431442"/>
      </top>
      <bottom/>
      <diagonal/>
    </border>
    <border>
      <left/>
      <right/>
      <top style="thick">
        <color theme="4" tint="0.79998168889431442"/>
      </top>
      <bottom/>
      <diagonal/>
    </border>
    <border>
      <left/>
      <right style="thick">
        <color theme="4" tint="0.79998168889431442"/>
      </right>
      <top style="thick">
        <color theme="4" tint="0.79998168889431442"/>
      </top>
      <bottom/>
      <diagonal/>
    </border>
    <border>
      <left style="thick">
        <color theme="4" tint="0.79998168889431442"/>
      </left>
      <right/>
      <top/>
      <bottom/>
      <diagonal/>
    </border>
    <border>
      <left/>
      <right style="thick">
        <color theme="4" tint="0.79998168889431442"/>
      </right>
      <top/>
      <bottom/>
      <diagonal/>
    </border>
    <border>
      <left style="thick">
        <color theme="4" tint="0.79998168889431442"/>
      </left>
      <right/>
      <top/>
      <bottom style="thick">
        <color theme="4" tint="0.79998168889431442"/>
      </bottom>
      <diagonal/>
    </border>
    <border>
      <left/>
      <right/>
      <top/>
      <bottom style="thick">
        <color theme="4" tint="0.79998168889431442"/>
      </bottom>
      <diagonal/>
    </border>
    <border>
      <left/>
      <right style="thick">
        <color theme="4" tint="0.79998168889431442"/>
      </right>
      <top/>
      <bottom style="thick">
        <color theme="4" tint="0.7999816888943144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ck">
        <color theme="1"/>
      </bottom>
      <diagonal/>
    </border>
    <border>
      <left style="thick">
        <color theme="1"/>
      </left>
      <right/>
      <top style="thin">
        <color theme="1"/>
      </top>
      <bottom style="thick">
        <color theme="1"/>
      </bottom>
      <diagonal/>
    </border>
    <border>
      <left/>
      <right style="thick">
        <color theme="1"/>
      </right>
      <top style="thin">
        <color theme="1"/>
      </top>
      <bottom style="thick">
        <color theme="1"/>
      </bottom>
      <diagonal/>
    </border>
  </borders>
  <cellStyleXfs count="3">
    <xf numFmtId="0" fontId="0" fillId="0" borderId="0"/>
    <xf numFmtId="0" fontId="3" fillId="3" borderId="0" applyNumberFormat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</cellStyleXfs>
  <cellXfs count="160">
    <xf numFmtId="0" fontId="0" fillId="0" borderId="0" xfId="0"/>
    <xf numFmtId="0" fontId="2" fillId="3" borderId="0" xfId="1" applyFont="1" applyBorder="1" applyAlignment="1">
      <alignment horizontal="right"/>
    </xf>
    <xf numFmtId="0" fontId="2" fillId="3" borderId="0" xfId="1" applyFont="1" applyBorder="1" applyAlignment="1">
      <alignment horizontal="left"/>
    </xf>
    <xf numFmtId="0" fontId="2" fillId="3" borderId="0" xfId="1" applyFont="1" applyBorder="1"/>
    <xf numFmtId="0" fontId="2" fillId="3" borderId="0" xfId="1" applyFont="1" applyBorder="1" applyAlignment="1">
      <alignment horizontal="center" vertical="center"/>
    </xf>
    <xf numFmtId="0" fontId="2" fillId="3" borderId="0" xfId="1" applyFont="1" applyBorder="1" applyAlignment="1">
      <alignment horizontal="center"/>
    </xf>
    <xf numFmtId="0" fontId="5" fillId="3" borderId="0" xfId="1" applyFont="1" applyBorder="1"/>
    <xf numFmtId="2" fontId="5" fillId="3" borderId="0" xfId="1" applyNumberFormat="1" applyFont="1" applyBorder="1"/>
    <xf numFmtId="0" fontId="6" fillId="3" borderId="0" xfId="1" applyFont="1" applyBorder="1"/>
    <xf numFmtId="0" fontId="7" fillId="3" borderId="0" xfId="1" applyFont="1" applyBorder="1"/>
    <xf numFmtId="0" fontId="2" fillId="3" borderId="3" xfId="1" applyFont="1" applyBorder="1"/>
    <xf numFmtId="0" fontId="2" fillId="3" borderId="4" xfId="1" applyFont="1" applyBorder="1"/>
    <xf numFmtId="0" fontId="2" fillId="3" borderId="5" xfId="1" applyFont="1" applyBorder="1"/>
    <xf numFmtId="0" fontId="2" fillId="3" borderId="6" xfId="1" applyFont="1" applyBorder="1"/>
    <xf numFmtId="0" fontId="2" fillId="3" borderId="7" xfId="1" applyFont="1" applyBorder="1"/>
    <xf numFmtId="0" fontId="2" fillId="3" borderId="6" xfId="1" applyFont="1" applyBorder="1" applyAlignment="1">
      <alignment horizontal="right"/>
    </xf>
    <xf numFmtId="0" fontId="2" fillId="3" borderId="8" xfId="1" applyFont="1" applyBorder="1"/>
    <xf numFmtId="0" fontId="2" fillId="3" borderId="9" xfId="1" applyFont="1" applyBorder="1"/>
    <xf numFmtId="0" fontId="2" fillId="3" borderId="10" xfId="1" applyFont="1" applyBorder="1"/>
    <xf numFmtId="0" fontId="5" fillId="3" borderId="4" xfId="1" applyFont="1" applyBorder="1"/>
    <xf numFmtId="0" fontId="8" fillId="3" borderId="0" xfId="1" applyFont="1" applyBorder="1"/>
    <xf numFmtId="0" fontId="9" fillId="3" borderId="0" xfId="1" applyFont="1" applyBorder="1"/>
    <xf numFmtId="0" fontId="4" fillId="3" borderId="0" xfId="1" applyFont="1" applyBorder="1" applyAlignment="1">
      <alignment horizontal="center"/>
    </xf>
    <xf numFmtId="0" fontId="11" fillId="3" borderId="0" xfId="1" applyFont="1" applyBorder="1"/>
    <xf numFmtId="0" fontId="12" fillId="3" borderId="0" xfId="1" applyFont="1" applyBorder="1" applyAlignment="1">
      <alignment horizontal="left"/>
    </xf>
    <xf numFmtId="0" fontId="13" fillId="3" borderId="0" xfId="1" applyFont="1" applyBorder="1" applyAlignment="1">
      <alignment horizontal="center"/>
    </xf>
    <xf numFmtId="0" fontId="13" fillId="3" borderId="0" xfId="1" applyFont="1" applyBorder="1" applyAlignment="1">
      <alignment horizontal="left"/>
    </xf>
    <xf numFmtId="0" fontId="5" fillId="3" borderId="5" xfId="1" applyFont="1" applyBorder="1"/>
    <xf numFmtId="0" fontId="5" fillId="3" borderId="7" xfId="1" applyFont="1" applyBorder="1"/>
    <xf numFmtId="0" fontId="18" fillId="3" borderId="0" xfId="1" applyFont="1" applyBorder="1"/>
    <xf numFmtId="0" fontId="2" fillId="2" borderId="2" xfId="1" applyFont="1" applyFill="1" applyBorder="1" applyAlignment="1" applyProtection="1">
      <alignment horizontal="center" vertical="center"/>
      <protection locked="0"/>
    </xf>
    <xf numFmtId="0" fontId="2" fillId="2" borderId="11" xfId="1" applyFont="1" applyFill="1" applyBorder="1" applyAlignment="1" applyProtection="1">
      <alignment horizontal="center" vertical="center"/>
      <protection locked="0"/>
    </xf>
    <xf numFmtId="0" fontId="2" fillId="2" borderId="12" xfId="1" applyFont="1" applyFill="1" applyBorder="1" applyAlignment="1" applyProtection="1">
      <alignment horizontal="center" vertical="center"/>
      <protection locked="0"/>
    </xf>
    <xf numFmtId="2" fontId="2" fillId="2" borderId="1" xfId="1" applyNumberFormat="1" applyFont="1" applyFill="1" applyBorder="1" applyAlignment="1" applyProtection="1">
      <alignment horizontal="center" vertical="center"/>
      <protection locked="0"/>
    </xf>
    <xf numFmtId="2" fontId="2" fillId="2" borderId="11" xfId="1" applyNumberFormat="1" applyFont="1" applyFill="1" applyBorder="1" applyAlignment="1" applyProtection="1">
      <alignment horizontal="center" vertical="center"/>
      <protection locked="0"/>
    </xf>
    <xf numFmtId="0" fontId="2" fillId="3" borderId="12" xfId="1" applyFont="1" applyBorder="1" applyAlignment="1">
      <alignment horizontal="center" vertical="center"/>
    </xf>
    <xf numFmtId="2" fontId="2" fillId="3" borderId="12" xfId="1" applyNumberFormat="1" applyFont="1" applyBorder="1" applyAlignment="1">
      <alignment horizontal="center" vertical="center"/>
    </xf>
    <xf numFmtId="2" fontId="2" fillId="3" borderId="2" xfId="1" applyNumberFormat="1" applyFont="1" applyBorder="1" applyAlignment="1">
      <alignment horizontal="center" vertical="center"/>
    </xf>
    <xf numFmtId="2" fontId="2" fillId="3" borderId="11" xfId="1" applyNumberFormat="1" applyFont="1" applyBorder="1" applyAlignment="1">
      <alignment horizontal="center" vertical="center"/>
    </xf>
    <xf numFmtId="2" fontId="2" fillId="3" borderId="1" xfId="1" applyNumberFormat="1" applyFont="1" applyBorder="1" applyAlignment="1">
      <alignment horizontal="center" vertical="center"/>
    </xf>
    <xf numFmtId="0" fontId="2" fillId="3" borderId="1" xfId="1" applyFont="1" applyBorder="1" applyAlignment="1">
      <alignment horizontal="center" vertical="center"/>
    </xf>
    <xf numFmtId="0" fontId="2" fillId="2" borderId="1" xfId="1" applyFont="1" applyFill="1" applyBorder="1" applyAlignment="1" applyProtection="1">
      <alignment horizontal="center" vertical="center"/>
      <protection locked="0"/>
    </xf>
    <xf numFmtId="0" fontId="20" fillId="3" borderId="0" xfId="1" applyFont="1" applyBorder="1"/>
    <xf numFmtId="0" fontId="20" fillId="3" borderId="6" xfId="1" applyFont="1" applyBorder="1"/>
    <xf numFmtId="0" fontId="20" fillId="3" borderId="0" xfId="1" applyFont="1" applyBorder="1" applyAlignment="1">
      <alignment horizontal="right"/>
    </xf>
    <xf numFmtId="0" fontId="20" fillId="3" borderId="0" xfId="1" applyFont="1" applyBorder="1" applyAlignment="1">
      <alignment horizontal="left"/>
    </xf>
    <xf numFmtId="0" fontId="20" fillId="3" borderId="7" xfId="1" applyFont="1" applyBorder="1"/>
    <xf numFmtId="2" fontId="2" fillId="3" borderId="0" xfId="1" applyNumberFormat="1" applyFont="1" applyBorder="1"/>
    <xf numFmtId="0" fontId="5" fillId="4" borderId="0" xfId="1" applyFont="1" applyFill="1" applyBorder="1"/>
    <xf numFmtId="0" fontId="16" fillId="4" borderId="0" xfId="1" applyFont="1" applyFill="1" applyBorder="1" applyAlignment="1">
      <alignment horizontal="center" vertical="center"/>
    </xf>
    <xf numFmtId="0" fontId="16" fillId="4" borderId="0" xfId="1" applyFont="1" applyFill="1" applyBorder="1" applyAlignment="1">
      <alignment vertical="center"/>
    </xf>
    <xf numFmtId="2" fontId="2" fillId="2" borderId="2" xfId="1" applyNumberFormat="1" applyFont="1" applyFill="1" applyBorder="1" applyAlignment="1" applyProtection="1">
      <alignment horizontal="center" vertical="center"/>
      <protection locked="0"/>
    </xf>
    <xf numFmtId="0" fontId="2" fillId="7" borderId="0" xfId="1" applyFont="1" applyFill="1" applyBorder="1"/>
    <xf numFmtId="0" fontId="19" fillId="3" borderId="0" xfId="1" applyFont="1" applyBorder="1" applyAlignment="1">
      <alignment horizontal="left"/>
    </xf>
    <xf numFmtId="2" fontId="2" fillId="3" borderId="0" xfId="1" applyNumberFormat="1" applyFont="1" applyBorder="1" applyAlignment="1">
      <alignment horizontal="left"/>
    </xf>
    <xf numFmtId="0" fontId="1" fillId="3" borderId="0" xfId="1" applyFont="1" applyBorder="1" applyAlignment="1">
      <alignment horizontal="center"/>
    </xf>
    <xf numFmtId="0" fontId="20" fillId="3" borderId="0" xfId="1" applyFont="1" applyBorder="1" applyAlignment="1" applyProtection="1">
      <alignment horizontal="center" vertical="center"/>
    </xf>
    <xf numFmtId="0" fontId="7" fillId="3" borderId="0" xfId="1" applyFont="1" applyBorder="1" applyAlignment="1">
      <alignment vertical="center"/>
    </xf>
    <xf numFmtId="2" fontId="1" fillId="3" borderId="0" xfId="1" applyNumberFormat="1" applyFont="1" applyBorder="1" applyAlignment="1">
      <alignment horizontal="left"/>
    </xf>
    <xf numFmtId="164" fontId="2" fillId="3" borderId="1" xfId="1" applyNumberFormat="1" applyFont="1" applyBorder="1" applyAlignment="1">
      <alignment horizontal="center" vertical="center"/>
    </xf>
    <xf numFmtId="0" fontId="28" fillId="3" borderId="16" xfId="1" applyFont="1" applyBorder="1" applyAlignment="1" applyProtection="1">
      <alignment horizontal="center" vertical="center"/>
    </xf>
    <xf numFmtId="0" fontId="2" fillId="3" borderId="17" xfId="1" applyFont="1" applyBorder="1" applyAlignment="1">
      <alignment horizontal="center" vertical="center"/>
    </xf>
    <xf numFmtId="0" fontId="2" fillId="3" borderId="18" xfId="1" applyFont="1" applyBorder="1" applyAlignment="1">
      <alignment horizontal="center" vertical="center"/>
    </xf>
    <xf numFmtId="0" fontId="2" fillId="3" borderId="19" xfId="1" applyFont="1" applyBorder="1" applyAlignment="1">
      <alignment horizontal="center" vertical="center"/>
    </xf>
    <xf numFmtId="0" fontId="2" fillId="3" borderId="20" xfId="1" applyFont="1" applyBorder="1" applyAlignment="1">
      <alignment horizontal="center" vertical="center"/>
    </xf>
    <xf numFmtId="0" fontId="2" fillId="3" borderId="21" xfId="1" applyFont="1" applyBorder="1" applyAlignment="1">
      <alignment horizontal="center" vertical="center"/>
    </xf>
    <xf numFmtId="0" fontId="2" fillId="3" borderId="22" xfId="1" applyFont="1" applyBorder="1" applyAlignment="1">
      <alignment horizontal="center" vertical="center"/>
    </xf>
    <xf numFmtId="0" fontId="2" fillId="3" borderId="23" xfId="1" applyFont="1" applyBorder="1" applyAlignment="1">
      <alignment horizontal="center" vertical="center"/>
    </xf>
    <xf numFmtId="0" fontId="2" fillId="3" borderId="24" xfId="1" applyFont="1" applyBorder="1" applyAlignment="1">
      <alignment horizontal="center" vertical="center"/>
    </xf>
    <xf numFmtId="0" fontId="2" fillId="4" borderId="18" xfId="1" applyFont="1" applyFill="1" applyBorder="1" applyAlignment="1">
      <alignment horizontal="center" vertical="center"/>
    </xf>
    <xf numFmtId="0" fontId="2" fillId="4" borderId="20" xfId="1" applyFont="1" applyFill="1" applyBorder="1" applyAlignment="1">
      <alignment horizontal="center" vertical="center"/>
    </xf>
    <xf numFmtId="2" fontId="2" fillId="3" borderId="26" xfId="1" applyNumberFormat="1" applyFont="1" applyBorder="1" applyAlignment="1">
      <alignment horizontal="center" vertical="center"/>
    </xf>
    <xf numFmtId="0" fontId="2" fillId="3" borderId="27" xfId="1" applyFont="1" applyBorder="1" applyAlignment="1">
      <alignment horizontal="center" vertical="center"/>
    </xf>
    <xf numFmtId="2" fontId="7" fillId="3" borderId="0" xfId="1" applyNumberFormat="1" applyFont="1" applyBorder="1"/>
    <xf numFmtId="2" fontId="2" fillId="3" borderId="7" xfId="1" applyNumberFormat="1" applyFont="1" applyBorder="1" applyAlignment="1">
      <alignment horizontal="left"/>
    </xf>
    <xf numFmtId="0" fontId="2" fillId="3" borderId="32" xfId="1" applyFont="1" applyBorder="1" applyAlignment="1">
      <alignment horizontal="center" vertical="center"/>
    </xf>
    <xf numFmtId="2" fontId="2" fillId="3" borderId="33" xfId="1" applyNumberFormat="1" applyFont="1" applyBorder="1" applyAlignment="1">
      <alignment horizontal="center" vertical="center"/>
    </xf>
    <xf numFmtId="0" fontId="2" fillId="3" borderId="34" xfId="1" applyFont="1" applyBorder="1" applyAlignment="1">
      <alignment horizontal="center" vertical="center"/>
    </xf>
    <xf numFmtId="0" fontId="2" fillId="3" borderId="35" xfId="1" applyFont="1" applyBorder="1" applyAlignment="1">
      <alignment horizontal="center" vertical="center"/>
    </xf>
    <xf numFmtId="0" fontId="2" fillId="3" borderId="36" xfId="1" applyFont="1" applyBorder="1" applyAlignment="1">
      <alignment horizontal="center" vertical="center"/>
    </xf>
    <xf numFmtId="0" fontId="1" fillId="3" borderId="35" xfId="1" applyFont="1" applyBorder="1" applyAlignment="1">
      <alignment horizontal="center" vertical="center"/>
    </xf>
    <xf numFmtId="0" fontId="2" fillId="3" borderId="37" xfId="1" applyFont="1" applyBorder="1" applyAlignment="1">
      <alignment horizontal="center" vertical="center"/>
    </xf>
    <xf numFmtId="0" fontId="2" fillId="3" borderId="38" xfId="1" applyFont="1" applyBorder="1" applyAlignment="1">
      <alignment horizontal="center" vertical="center"/>
    </xf>
    <xf numFmtId="0" fontId="29" fillId="3" borderId="0" xfId="1" applyFont="1" applyBorder="1" applyAlignment="1">
      <alignment horizontal="center"/>
    </xf>
    <xf numFmtId="2" fontId="5" fillId="4" borderId="0" xfId="1" applyNumberFormat="1" applyFont="1" applyFill="1" applyBorder="1"/>
    <xf numFmtId="0" fontId="18" fillId="3" borderId="0" xfId="1" applyFont="1" applyBorder="1" applyAlignment="1">
      <alignment horizontal="center"/>
    </xf>
    <xf numFmtId="2" fontId="18" fillId="3" borderId="0" xfId="1" applyNumberFormat="1" applyFont="1" applyBorder="1"/>
    <xf numFmtId="0" fontId="18" fillId="3" borderId="0" xfId="1" applyFont="1" applyBorder="1" applyAlignment="1">
      <alignment horizontal="center" vertical="center"/>
    </xf>
    <xf numFmtId="2" fontId="18" fillId="4" borderId="0" xfId="1" applyNumberFormat="1" applyFont="1" applyFill="1" applyBorder="1" applyAlignment="1">
      <alignment horizontal="center"/>
    </xf>
    <xf numFmtId="2" fontId="19" fillId="3" borderId="0" xfId="1" applyNumberFormat="1" applyFont="1" applyBorder="1" applyAlignment="1">
      <alignment horizontal="left"/>
    </xf>
    <xf numFmtId="165" fontId="2" fillId="3" borderId="0" xfId="1" applyNumberFormat="1" applyFont="1" applyBorder="1"/>
    <xf numFmtId="0" fontId="30" fillId="3" borderId="0" xfId="1" applyFont="1" applyBorder="1"/>
    <xf numFmtId="0" fontId="29" fillId="3" borderId="0" xfId="1" applyFont="1" applyBorder="1"/>
    <xf numFmtId="2" fontId="0" fillId="4" borderId="0" xfId="0" applyNumberFormat="1" applyFill="1"/>
    <xf numFmtId="0" fontId="18" fillId="3" borderId="4" xfId="1" applyFont="1" applyBorder="1"/>
    <xf numFmtId="2" fontId="34" fillId="4" borderId="0" xfId="0" applyNumberFormat="1" applyFont="1" applyFill="1"/>
    <xf numFmtId="2" fontId="35" fillId="4" borderId="0" xfId="0" applyNumberFormat="1" applyFont="1" applyFill="1"/>
    <xf numFmtId="2" fontId="36" fillId="4" borderId="0" xfId="0" applyNumberFormat="1" applyFont="1" applyFill="1"/>
    <xf numFmtId="2" fontId="0" fillId="8" borderId="41" xfId="0" applyNumberFormat="1" applyFill="1" applyBorder="1"/>
    <xf numFmtId="2" fontId="0" fillId="8" borderId="42" xfId="0" applyNumberFormat="1" applyFill="1" applyBorder="1"/>
    <xf numFmtId="2" fontId="0" fillId="8" borderId="43" xfId="0" applyNumberFormat="1" applyFill="1" applyBorder="1"/>
    <xf numFmtId="2" fontId="0" fillId="8" borderId="44" xfId="0" applyNumberFormat="1" applyFill="1" applyBorder="1"/>
    <xf numFmtId="2" fontId="0" fillId="8" borderId="0" xfId="0" applyNumberFormat="1" applyFill="1" applyBorder="1"/>
    <xf numFmtId="2" fontId="2" fillId="8" borderId="0" xfId="0" applyNumberFormat="1" applyFont="1" applyFill="1" applyBorder="1" applyAlignment="1">
      <alignment horizontal="center"/>
    </xf>
    <xf numFmtId="2" fontId="0" fillId="8" borderId="0" xfId="0" applyNumberFormat="1" applyFill="1" applyBorder="1" applyAlignment="1">
      <alignment horizontal="center"/>
    </xf>
    <xf numFmtId="2" fontId="0" fillId="8" borderId="45" xfId="0" applyNumberFormat="1" applyFill="1" applyBorder="1" applyAlignment="1">
      <alignment horizontal="center"/>
    </xf>
    <xf numFmtId="2" fontId="32" fillId="8" borderId="0" xfId="0" applyNumberFormat="1" applyFont="1" applyFill="1" applyBorder="1" applyAlignment="1">
      <alignment horizontal="center"/>
    </xf>
    <xf numFmtId="2" fontId="0" fillId="8" borderId="45" xfId="0" applyNumberFormat="1" applyFill="1" applyBorder="1"/>
    <xf numFmtId="2" fontId="33" fillId="8" borderId="45" xfId="0" applyNumberFormat="1" applyFont="1" applyFill="1" applyBorder="1"/>
    <xf numFmtId="2" fontId="0" fillId="8" borderId="46" xfId="0" applyNumberFormat="1" applyFill="1" applyBorder="1"/>
    <xf numFmtId="2" fontId="0" fillId="8" borderId="47" xfId="0" applyNumberFormat="1" applyFill="1" applyBorder="1"/>
    <xf numFmtId="2" fontId="0" fillId="8" borderId="48" xfId="0" applyNumberFormat="1" applyFill="1" applyBorder="1"/>
    <xf numFmtId="2" fontId="32" fillId="8" borderId="0" xfId="0" applyNumberFormat="1" applyFont="1" applyFill="1" applyBorder="1"/>
    <xf numFmtId="2" fontId="38" fillId="8" borderId="0" xfId="0" applyNumberFormat="1" applyFont="1" applyFill="1" applyBorder="1"/>
    <xf numFmtId="2" fontId="38" fillId="8" borderId="0" xfId="0" applyNumberFormat="1" applyFont="1" applyFill="1" applyBorder="1" applyAlignment="1">
      <alignment horizontal="center"/>
    </xf>
    <xf numFmtId="0" fontId="2" fillId="3" borderId="50" xfId="1" applyFont="1" applyBorder="1" applyAlignment="1">
      <alignment horizontal="center" vertical="center"/>
    </xf>
    <xf numFmtId="0" fontId="2" fillId="3" borderId="51" xfId="1" applyFont="1" applyBorder="1" applyAlignment="1">
      <alignment horizontal="center" vertical="center"/>
    </xf>
    <xf numFmtId="0" fontId="41" fillId="3" borderId="0" xfId="1" applyFont="1" applyBorder="1"/>
    <xf numFmtId="2" fontId="45" fillId="8" borderId="0" xfId="0" applyNumberFormat="1" applyFont="1" applyFill="1" applyBorder="1" applyAlignment="1">
      <alignment horizontal="center"/>
    </xf>
    <xf numFmtId="2" fontId="46" fillId="8" borderId="0" xfId="0" applyNumberFormat="1" applyFont="1" applyFill="1" applyBorder="1"/>
    <xf numFmtId="2" fontId="46" fillId="8" borderId="0" xfId="0" applyNumberFormat="1" applyFont="1" applyFill="1" applyBorder="1" applyAlignment="1">
      <alignment horizontal="center"/>
    </xf>
    <xf numFmtId="2" fontId="47" fillId="8" borderId="0" xfId="0" applyNumberFormat="1" applyFont="1" applyFill="1" applyBorder="1" applyAlignment="1">
      <alignment horizontal="center"/>
    </xf>
    <xf numFmtId="2" fontId="48" fillId="8" borderId="0" xfId="0" applyNumberFormat="1" applyFont="1" applyFill="1" applyBorder="1" applyAlignment="1">
      <alignment horizontal="center"/>
    </xf>
    <xf numFmtId="2" fontId="49" fillId="8" borderId="0" xfId="0" applyNumberFormat="1" applyFont="1" applyFill="1" applyBorder="1" applyAlignment="1">
      <alignment horizontal="center"/>
    </xf>
    <xf numFmtId="2" fontId="50" fillId="9" borderId="12" xfId="1" applyNumberFormat="1" applyFont="1" applyFill="1" applyBorder="1" applyAlignment="1">
      <alignment horizontal="center" vertical="center"/>
    </xf>
    <xf numFmtId="2" fontId="50" fillId="9" borderId="2" xfId="1" applyNumberFormat="1" applyFont="1" applyFill="1" applyBorder="1" applyAlignment="1">
      <alignment horizontal="center" vertical="center"/>
    </xf>
    <xf numFmtId="2" fontId="50" fillId="9" borderId="11" xfId="1" applyNumberFormat="1" applyFont="1" applyFill="1" applyBorder="1" applyAlignment="1">
      <alignment horizontal="center" vertical="center"/>
    </xf>
    <xf numFmtId="0" fontId="1" fillId="3" borderId="17" xfId="1" applyFont="1" applyBorder="1" applyAlignment="1">
      <alignment horizontal="center" vertical="center"/>
    </xf>
    <xf numFmtId="0" fontId="1" fillId="3" borderId="25" xfId="1" applyFont="1" applyBorder="1" applyAlignment="1">
      <alignment horizontal="center" vertical="center"/>
    </xf>
    <xf numFmtId="2" fontId="51" fillId="10" borderId="1" xfId="1" applyNumberFormat="1" applyFont="1" applyFill="1" applyBorder="1" applyAlignment="1">
      <alignment horizontal="center" vertical="center"/>
    </xf>
    <xf numFmtId="0" fontId="52" fillId="3" borderId="0" xfId="1" applyFont="1" applyBorder="1" applyAlignment="1">
      <alignment horizontal="left"/>
    </xf>
    <xf numFmtId="0" fontId="53" fillId="3" borderId="0" xfId="1" applyFont="1" applyBorder="1" applyAlignment="1">
      <alignment horizontal="left"/>
    </xf>
    <xf numFmtId="2" fontId="2" fillId="2" borderId="49" xfId="1" applyNumberFormat="1" applyFont="1" applyFill="1" applyBorder="1" applyAlignment="1" applyProtection="1">
      <alignment horizontal="center" vertical="center"/>
    </xf>
    <xf numFmtId="0" fontId="21" fillId="5" borderId="0" xfId="1" applyFont="1" applyFill="1" applyBorder="1" applyAlignment="1">
      <alignment horizontal="left" vertical="center"/>
    </xf>
    <xf numFmtId="0" fontId="22" fillId="5" borderId="0" xfId="1" applyFont="1" applyFill="1" applyBorder="1" applyAlignment="1">
      <alignment horizontal="left" vertical="center"/>
    </xf>
    <xf numFmtId="0" fontId="2" fillId="3" borderId="0" xfId="1" applyFont="1" applyBorder="1" applyAlignment="1">
      <alignment horizontal="center"/>
    </xf>
    <xf numFmtId="0" fontId="2" fillId="3" borderId="7" xfId="1" applyFont="1" applyBorder="1" applyAlignment="1">
      <alignment horizontal="center"/>
    </xf>
    <xf numFmtId="0" fontId="2" fillId="3" borderId="9" xfId="1" applyFont="1" applyBorder="1" applyAlignment="1">
      <alignment horizontal="center"/>
    </xf>
    <xf numFmtId="0" fontId="2" fillId="3" borderId="10" xfId="1" applyFont="1" applyBorder="1" applyAlignment="1">
      <alignment horizontal="center"/>
    </xf>
    <xf numFmtId="0" fontId="23" fillId="6" borderId="13" xfId="1" applyFont="1" applyFill="1" applyBorder="1" applyAlignment="1">
      <alignment horizontal="center" vertical="center"/>
    </xf>
    <xf numFmtId="0" fontId="24" fillId="6" borderId="14" xfId="1" applyFont="1" applyFill="1" applyBorder="1" applyAlignment="1">
      <alignment horizontal="center" vertical="center"/>
    </xf>
    <xf numFmtId="0" fontId="24" fillId="6" borderId="15" xfId="1" applyFont="1" applyFill="1" applyBorder="1" applyAlignment="1">
      <alignment horizontal="center" vertical="center"/>
    </xf>
    <xf numFmtId="0" fontId="23" fillId="6" borderId="14" xfId="1" applyFont="1" applyFill="1" applyBorder="1" applyAlignment="1">
      <alignment horizontal="center" vertical="center"/>
    </xf>
    <xf numFmtId="0" fontId="23" fillId="6" borderId="15" xfId="1" applyFont="1" applyFill="1" applyBorder="1" applyAlignment="1">
      <alignment horizontal="center" vertical="center"/>
    </xf>
    <xf numFmtId="0" fontId="19" fillId="3" borderId="0" xfId="1" applyFont="1" applyBorder="1" applyAlignment="1">
      <alignment horizontal="left"/>
    </xf>
    <xf numFmtId="0" fontId="25" fillId="3" borderId="0" xfId="1" applyFont="1" applyBorder="1" applyAlignment="1">
      <alignment horizontal="left"/>
    </xf>
    <xf numFmtId="0" fontId="7" fillId="3" borderId="8" xfId="1" applyFont="1" applyBorder="1" applyAlignment="1">
      <alignment horizontal="center" vertical="top"/>
    </xf>
    <xf numFmtId="0" fontId="7" fillId="3" borderId="9" xfId="1" applyFont="1" applyBorder="1" applyAlignment="1">
      <alignment horizontal="center" vertical="top"/>
    </xf>
    <xf numFmtId="0" fontId="7" fillId="3" borderId="10" xfId="1" applyFont="1" applyBorder="1" applyAlignment="1">
      <alignment horizontal="center" vertical="top"/>
    </xf>
    <xf numFmtId="0" fontId="7" fillId="3" borderId="39" xfId="1" applyFont="1" applyBorder="1" applyAlignment="1">
      <alignment horizontal="center"/>
    </xf>
    <xf numFmtId="0" fontId="7" fillId="3" borderId="28" xfId="1" applyFont="1" applyBorder="1" applyAlignment="1">
      <alignment horizontal="center"/>
    </xf>
    <xf numFmtId="0" fontId="7" fillId="3" borderId="40" xfId="1" applyFont="1" applyBorder="1" applyAlignment="1">
      <alignment horizontal="center"/>
    </xf>
    <xf numFmtId="2" fontId="2" fillId="3" borderId="0" xfId="1" applyNumberFormat="1" applyFont="1" applyBorder="1" applyAlignment="1">
      <alignment horizontal="left" vertical="center"/>
    </xf>
    <xf numFmtId="0" fontId="26" fillId="6" borderId="29" xfId="1" applyFont="1" applyFill="1" applyBorder="1" applyAlignment="1">
      <alignment horizontal="center" vertical="center"/>
    </xf>
    <xf numFmtId="0" fontId="27" fillId="6" borderId="30" xfId="1" applyFont="1" applyFill="1" applyBorder="1" applyAlignment="1">
      <alignment horizontal="center" vertical="center"/>
    </xf>
    <xf numFmtId="0" fontId="27" fillId="6" borderId="31" xfId="1" applyFont="1" applyFill="1" applyBorder="1" applyAlignment="1">
      <alignment horizontal="center" vertical="center"/>
    </xf>
    <xf numFmtId="2" fontId="37" fillId="8" borderId="0" xfId="0" applyNumberFormat="1" applyFont="1" applyFill="1" applyBorder="1" applyAlignment="1">
      <alignment horizontal="center"/>
    </xf>
    <xf numFmtId="2" fontId="39" fillId="8" borderId="0" xfId="2" applyNumberFormat="1" applyFont="1" applyFill="1" applyBorder="1" applyAlignment="1" applyProtection="1">
      <alignment horizontal="center"/>
    </xf>
    <xf numFmtId="0" fontId="40" fillId="0" borderId="0" xfId="0" applyFont="1" applyBorder="1"/>
    <xf numFmtId="0" fontId="18" fillId="3" borderId="0" xfId="1" applyFont="1" applyBorder="1" applyAlignment="1" applyProtection="1">
      <alignment horizontal="center"/>
      <protection hidden="1"/>
    </xf>
  </cellXfs>
  <cellStyles count="3">
    <cellStyle name="40% - Accent5" xfId="1" builtinId="47"/>
    <cellStyle name="Hyperlink" xfId="2" builtinId="8"/>
    <cellStyle name="Normal" xfId="0" builtinId="0"/>
  </cellStyles>
  <dxfs count="12"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99FFCC"/>
      <color rgb="FFFF3300"/>
      <color rgb="FFFFFF66"/>
      <color rgb="FFFF0066"/>
      <color rgb="FF33CC33"/>
      <color rgb="FFFFFFCC"/>
      <color rgb="FFCAC4D6"/>
      <color rgb="FF66FF99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About me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'SINGLE FOOTING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567095</xdr:colOff>
      <xdr:row>60</xdr:row>
      <xdr:rowOff>149833</xdr:rowOff>
    </xdr:from>
    <xdr:to>
      <xdr:col>15</xdr:col>
      <xdr:colOff>463441</xdr:colOff>
      <xdr:row>77</xdr:row>
      <xdr:rowOff>18584</xdr:rowOff>
    </xdr:to>
    <xdr:grpSp>
      <xdr:nvGrpSpPr>
        <xdr:cNvPr id="83" name="Group 82"/>
        <xdr:cNvGrpSpPr/>
      </xdr:nvGrpSpPr>
      <xdr:grpSpPr>
        <a:xfrm>
          <a:off x="7778881" y="14899976"/>
          <a:ext cx="4318667" cy="3406608"/>
          <a:chOff x="4000500" y="9487694"/>
          <a:chExt cx="4067176" cy="3021785"/>
        </a:xfrm>
        <a:effectLst>
          <a:outerShdw blurRad="50800" dist="38100" dir="5400000" algn="t" rotWithShape="0">
            <a:prstClr val="black">
              <a:alpha val="40000"/>
            </a:prstClr>
          </a:outerShdw>
        </a:effectLst>
      </xdr:grpSpPr>
      <xdr:grpSp>
        <xdr:nvGrpSpPr>
          <xdr:cNvPr id="82" name="Group 81"/>
          <xdr:cNvGrpSpPr/>
        </xdr:nvGrpSpPr>
        <xdr:grpSpPr>
          <a:xfrm>
            <a:off x="4000500" y="9487694"/>
            <a:ext cx="4067176" cy="2656682"/>
            <a:chOff x="4000500" y="9487694"/>
            <a:chExt cx="4067176" cy="2656682"/>
          </a:xfrm>
        </xdr:grpSpPr>
        <xdr:grpSp>
          <xdr:nvGrpSpPr>
            <xdr:cNvPr id="49" name="Group 48"/>
            <xdr:cNvGrpSpPr/>
          </xdr:nvGrpSpPr>
          <xdr:grpSpPr>
            <a:xfrm>
              <a:off x="5752306" y="9487694"/>
              <a:ext cx="592138" cy="1714500"/>
              <a:chOff x="5676106" y="9506744"/>
              <a:chExt cx="592138" cy="1714500"/>
            </a:xfrm>
          </xdr:grpSpPr>
          <xdr:cxnSp macro="">
            <xdr:nvCxnSpPr>
              <xdr:cNvPr id="50" name="Straight Connector 49"/>
              <xdr:cNvCxnSpPr/>
            </xdr:nvCxnSpPr>
            <xdr:spPr>
              <a:xfrm rot="5400000">
                <a:off x="4991100" y="10372725"/>
                <a:ext cx="1695450" cy="1588"/>
              </a:xfrm>
              <a:prstGeom prst="line">
                <a:avLst/>
              </a:prstGeom>
            </xdr:spPr>
            <xdr:style>
              <a:lnRef idx="1">
                <a:schemeClr val="dk1"/>
              </a:lnRef>
              <a:fillRef idx="0">
                <a:schemeClr val="dk1"/>
              </a:fillRef>
              <a:effectRef idx="0">
                <a:schemeClr val="dk1"/>
              </a:effectRef>
              <a:fontRef idx="minor">
                <a:schemeClr val="tx1"/>
              </a:fontRef>
            </xdr:style>
          </xdr:cxnSp>
          <xdr:cxnSp macro="">
            <xdr:nvCxnSpPr>
              <xdr:cNvPr id="51" name="Straight Connector 50"/>
              <xdr:cNvCxnSpPr/>
            </xdr:nvCxnSpPr>
            <xdr:spPr>
              <a:xfrm rot="5400000">
                <a:off x="4829175" y="10363200"/>
                <a:ext cx="1695450" cy="1588"/>
              </a:xfrm>
              <a:prstGeom prst="line">
                <a:avLst/>
              </a:prstGeom>
            </xdr:spPr>
            <xdr:style>
              <a:lnRef idx="1">
                <a:schemeClr val="dk1"/>
              </a:lnRef>
              <a:fillRef idx="0">
                <a:schemeClr val="dk1"/>
              </a:fillRef>
              <a:effectRef idx="0">
                <a:schemeClr val="dk1"/>
              </a:effectRef>
              <a:fontRef idx="minor">
                <a:schemeClr val="tx1"/>
              </a:fontRef>
            </xdr:style>
          </xdr:cxnSp>
          <xdr:cxnSp macro="">
            <xdr:nvCxnSpPr>
              <xdr:cNvPr id="52" name="Straight Connector 51"/>
              <xdr:cNvCxnSpPr/>
            </xdr:nvCxnSpPr>
            <xdr:spPr>
              <a:xfrm rot="5400000">
                <a:off x="5133975" y="10363200"/>
                <a:ext cx="1695450" cy="1588"/>
              </a:xfrm>
              <a:prstGeom prst="line">
                <a:avLst/>
              </a:prstGeom>
            </xdr:spPr>
            <xdr:style>
              <a:lnRef idx="1">
                <a:schemeClr val="dk1"/>
              </a:lnRef>
              <a:fillRef idx="0">
                <a:schemeClr val="dk1"/>
              </a:fillRef>
              <a:effectRef idx="0">
                <a:schemeClr val="dk1"/>
              </a:effectRef>
              <a:fontRef idx="minor">
                <a:schemeClr val="tx1"/>
              </a:fontRef>
            </xdr:style>
          </xdr:cxnSp>
          <xdr:cxnSp macro="">
            <xdr:nvCxnSpPr>
              <xdr:cNvPr id="53" name="Straight Connector 52"/>
              <xdr:cNvCxnSpPr/>
            </xdr:nvCxnSpPr>
            <xdr:spPr>
              <a:xfrm rot="5400000">
                <a:off x="5257800" y="10353675"/>
                <a:ext cx="1695450" cy="1588"/>
              </a:xfrm>
              <a:prstGeom prst="line">
                <a:avLst/>
              </a:prstGeom>
            </xdr:spPr>
            <xdr:style>
              <a:lnRef idx="1">
                <a:schemeClr val="dk1"/>
              </a:lnRef>
              <a:fillRef idx="0">
                <a:schemeClr val="dk1"/>
              </a:fillRef>
              <a:effectRef idx="0">
                <a:schemeClr val="dk1"/>
              </a:effectRef>
              <a:fontRef idx="minor">
                <a:schemeClr val="tx1"/>
              </a:fontRef>
            </xdr:style>
          </xdr:cxnSp>
          <xdr:cxnSp macro="">
            <xdr:nvCxnSpPr>
              <xdr:cNvPr id="54" name="Straight Connector 53"/>
              <xdr:cNvCxnSpPr/>
            </xdr:nvCxnSpPr>
            <xdr:spPr>
              <a:xfrm rot="5400000">
                <a:off x="5419725" y="10363200"/>
                <a:ext cx="1695450" cy="1588"/>
              </a:xfrm>
              <a:prstGeom prst="line">
                <a:avLst/>
              </a:prstGeom>
            </xdr:spPr>
            <xdr:style>
              <a:lnRef idx="1">
                <a:schemeClr val="dk1"/>
              </a:lnRef>
              <a:fillRef idx="0">
                <a:schemeClr val="dk1"/>
              </a:fillRef>
              <a:effectRef idx="0">
                <a:schemeClr val="dk1"/>
              </a:effectRef>
              <a:fontRef idx="minor">
                <a:schemeClr val="tx1"/>
              </a:fontRef>
            </xdr:style>
          </xdr:cxnSp>
        </xdr:grpSp>
        <xdr:grpSp>
          <xdr:nvGrpSpPr>
            <xdr:cNvPr id="81" name="Group 80"/>
            <xdr:cNvGrpSpPr/>
          </xdr:nvGrpSpPr>
          <xdr:grpSpPr>
            <a:xfrm>
              <a:off x="4000500" y="9506744"/>
              <a:ext cx="4067176" cy="2637632"/>
              <a:chOff x="4000500" y="9506744"/>
              <a:chExt cx="4067176" cy="2637632"/>
            </a:xfrm>
          </xdr:grpSpPr>
          <xdr:grpSp>
            <xdr:nvGrpSpPr>
              <xdr:cNvPr id="67" name="Group 66"/>
              <xdr:cNvGrpSpPr/>
            </xdr:nvGrpSpPr>
            <xdr:grpSpPr>
              <a:xfrm>
                <a:off x="4000500" y="9858376"/>
                <a:ext cx="4067176" cy="2286000"/>
                <a:chOff x="4000500" y="9858376"/>
                <a:chExt cx="4067176" cy="2286000"/>
              </a:xfrm>
            </xdr:grpSpPr>
            <xdr:grpSp>
              <xdr:nvGrpSpPr>
                <xdr:cNvPr id="22" name="Group 21"/>
                <xdr:cNvGrpSpPr/>
              </xdr:nvGrpSpPr>
              <xdr:grpSpPr>
                <a:xfrm>
                  <a:off x="4000500" y="9858376"/>
                  <a:ext cx="4067176" cy="2286000"/>
                  <a:chOff x="4857751" y="8134350"/>
                  <a:chExt cx="4743450" cy="2695575"/>
                </a:xfrm>
              </xdr:grpSpPr>
              <xdr:sp macro="" textlink="">
                <xdr:nvSpPr>
                  <xdr:cNvPr id="19" name="Cube 18"/>
                  <xdr:cNvSpPr/>
                </xdr:nvSpPr>
                <xdr:spPr>
                  <a:xfrm>
                    <a:off x="4857751" y="9286874"/>
                    <a:ext cx="4743450" cy="1543051"/>
                  </a:xfrm>
                  <a:prstGeom prst="cube">
                    <a:avLst>
                      <a:gd name="adj" fmla="val 65616"/>
                    </a:avLst>
                  </a:prstGeom>
                </xdr:spPr>
                <xdr:style>
                  <a:lnRef idx="1">
                    <a:schemeClr val="dk1"/>
                  </a:lnRef>
                  <a:fillRef idx="2">
                    <a:schemeClr val="dk1"/>
                  </a:fillRef>
                  <a:effectRef idx="1">
                    <a:schemeClr val="dk1"/>
                  </a:effectRef>
                  <a:fontRef idx="minor">
                    <a:schemeClr val="dk1"/>
                  </a:fontRef>
                </xdr:style>
                <xdr:txBody>
                  <a:bodyPr rtlCol="0" anchor="ctr"/>
                  <a:lstStyle/>
                  <a:p>
                    <a:pPr algn="ctr"/>
                    <a:endParaRPr lang="en-US" sz="1100"/>
                  </a:p>
                </xdr:txBody>
              </xdr:sp>
              <xdr:sp macro="" textlink="">
                <xdr:nvSpPr>
                  <xdr:cNvPr id="18" name="Cube 17"/>
                  <xdr:cNvSpPr/>
                </xdr:nvSpPr>
                <xdr:spPr>
                  <a:xfrm>
                    <a:off x="6591300" y="8134350"/>
                    <a:ext cx="1181100" cy="1733549"/>
                  </a:xfrm>
                  <a:prstGeom prst="cube">
                    <a:avLst>
                      <a:gd name="adj" fmla="val 11291"/>
                    </a:avLst>
                  </a:prstGeom>
                </xdr:spPr>
                <xdr:style>
                  <a:lnRef idx="1">
                    <a:schemeClr val="dk1"/>
                  </a:lnRef>
                  <a:fillRef idx="2">
                    <a:schemeClr val="dk1"/>
                  </a:fillRef>
                  <a:effectRef idx="1">
                    <a:schemeClr val="dk1"/>
                  </a:effectRef>
                  <a:fontRef idx="minor">
                    <a:schemeClr val="dk1"/>
                  </a:fontRef>
                </xdr:style>
                <xdr:txBody>
                  <a:bodyPr rtlCol="0" anchor="ctr"/>
                  <a:lstStyle/>
                  <a:p>
                    <a:pPr algn="ctr"/>
                    <a:endParaRPr lang="en-US" sz="1100"/>
                  </a:p>
                </xdr:txBody>
              </xdr:sp>
            </xdr:grpSp>
            <xdr:sp macro="" textlink="">
              <xdr:nvSpPr>
                <xdr:cNvPr id="33" name="Flowchart: Connector 32"/>
                <xdr:cNvSpPr/>
              </xdr:nvSpPr>
              <xdr:spPr>
                <a:xfrm flipV="1">
                  <a:off x="4103370" y="11915774"/>
                  <a:ext cx="78105" cy="104775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34" name="Flowchart: Connector 33"/>
                <xdr:cNvSpPr/>
              </xdr:nvSpPr>
              <xdr:spPr>
                <a:xfrm flipV="1">
                  <a:off x="4503420" y="11915774"/>
                  <a:ext cx="78105" cy="104775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38" name="Flowchart: Connector 37"/>
                <xdr:cNvSpPr/>
              </xdr:nvSpPr>
              <xdr:spPr>
                <a:xfrm flipV="1">
                  <a:off x="4893945" y="11915774"/>
                  <a:ext cx="78105" cy="104775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39" name="Flowchart: Connector 38"/>
                <xdr:cNvSpPr/>
              </xdr:nvSpPr>
              <xdr:spPr>
                <a:xfrm flipV="1">
                  <a:off x="5313045" y="11915774"/>
                  <a:ext cx="78105" cy="104775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40" name="Flowchart: Connector 39"/>
                <xdr:cNvSpPr/>
              </xdr:nvSpPr>
              <xdr:spPr>
                <a:xfrm flipV="1">
                  <a:off x="5770245" y="11925299"/>
                  <a:ext cx="78105" cy="104775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41" name="Flowchart: Connector 40"/>
                <xdr:cNvSpPr/>
              </xdr:nvSpPr>
              <xdr:spPr>
                <a:xfrm flipV="1">
                  <a:off x="6198870" y="11915774"/>
                  <a:ext cx="78105" cy="104775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42" name="Flowchart: Connector 41"/>
                <xdr:cNvSpPr/>
              </xdr:nvSpPr>
              <xdr:spPr>
                <a:xfrm flipV="1">
                  <a:off x="7008495" y="11915774"/>
                  <a:ext cx="78105" cy="104775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43" name="Flowchart: Connector 42"/>
                <xdr:cNvSpPr/>
              </xdr:nvSpPr>
              <xdr:spPr>
                <a:xfrm flipV="1">
                  <a:off x="6598920" y="11915774"/>
                  <a:ext cx="78105" cy="104775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44" name="Flowchart: Connector 43"/>
                <xdr:cNvSpPr/>
              </xdr:nvSpPr>
              <xdr:spPr>
                <a:xfrm flipV="1">
                  <a:off x="7305675" y="11782424"/>
                  <a:ext cx="47625" cy="95249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cxnSp macro="">
              <xdr:nvCxnSpPr>
                <xdr:cNvPr id="47" name="Straight Connector 46"/>
                <xdr:cNvCxnSpPr/>
              </xdr:nvCxnSpPr>
              <xdr:spPr>
                <a:xfrm>
                  <a:off x="4076700" y="12058650"/>
                  <a:ext cx="3038475" cy="1588"/>
                </a:xfrm>
                <a:prstGeom prst="line">
                  <a:avLst/>
                </a:prstGeom>
              </xdr:spPr>
              <xdr:style>
                <a:lnRef idx="1">
                  <a:schemeClr val="accent2"/>
                </a:lnRef>
                <a:fillRef idx="0">
                  <a:schemeClr val="accent2"/>
                </a:fillRef>
                <a:effectRef idx="0">
                  <a:schemeClr val="accent2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62" name="Straight Connector 61"/>
                <xdr:cNvCxnSpPr/>
              </xdr:nvCxnSpPr>
              <xdr:spPr>
                <a:xfrm rot="5400000">
                  <a:off x="7277101" y="11258550"/>
                  <a:ext cx="714375" cy="714375"/>
                </a:xfrm>
                <a:prstGeom prst="line">
                  <a:avLst/>
                </a:prstGeom>
              </xdr:spPr>
              <xdr:style>
                <a:lnRef idx="1">
                  <a:schemeClr val="accent2"/>
                </a:lnRef>
                <a:fillRef idx="0">
                  <a:schemeClr val="accent2"/>
                </a:fillRef>
                <a:effectRef idx="0">
                  <a:schemeClr val="accent2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63" name="Flowchart: Connector 62"/>
                <xdr:cNvSpPr/>
              </xdr:nvSpPr>
              <xdr:spPr>
                <a:xfrm flipV="1">
                  <a:off x="7477125" y="11620499"/>
                  <a:ext cx="47625" cy="95249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64" name="Flowchart: Connector 63"/>
                <xdr:cNvSpPr/>
              </xdr:nvSpPr>
              <xdr:spPr>
                <a:xfrm flipV="1">
                  <a:off x="7658100" y="11429999"/>
                  <a:ext cx="47625" cy="95249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65" name="Flowchart: Connector 64"/>
                <xdr:cNvSpPr/>
              </xdr:nvSpPr>
              <xdr:spPr>
                <a:xfrm flipV="1">
                  <a:off x="7820025" y="11258549"/>
                  <a:ext cx="47625" cy="95249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  <xdr:sp macro="" textlink="">
              <xdr:nvSpPr>
                <xdr:cNvPr id="66" name="Flowchart: Connector 65"/>
                <xdr:cNvSpPr/>
              </xdr:nvSpPr>
              <xdr:spPr>
                <a:xfrm flipV="1">
                  <a:off x="7953375" y="11125199"/>
                  <a:ext cx="47625" cy="95249"/>
                </a:xfrm>
                <a:prstGeom prst="flowChartConnector">
                  <a:avLst/>
                </a:prstGeom>
              </xdr:spPr>
              <xdr:style>
                <a:lnRef idx="2">
                  <a:schemeClr val="dk1">
                    <a:shade val="50000"/>
                  </a:schemeClr>
                </a:lnRef>
                <a:fillRef idx="1">
                  <a:schemeClr val="dk1"/>
                </a:fillRef>
                <a:effectRef idx="0">
                  <a:schemeClr val="dk1"/>
                </a:effectRef>
                <a:fontRef idx="minor">
                  <a:schemeClr val="lt1"/>
                </a:fontRef>
              </xdr:style>
              <xdr:txBody>
                <a:bodyPr rtlCol="0" anchor="ctr"/>
                <a:lstStyle/>
                <a:p>
                  <a:pPr algn="ctr"/>
                  <a:endParaRPr lang="en-US" sz="1100"/>
                </a:p>
              </xdr:txBody>
            </xdr:sp>
          </xdr:grpSp>
          <xdr:grpSp>
            <xdr:nvGrpSpPr>
              <xdr:cNvPr id="69" name="Group 68"/>
              <xdr:cNvGrpSpPr/>
            </xdr:nvGrpSpPr>
            <xdr:grpSpPr>
              <a:xfrm>
                <a:off x="5543550" y="9506744"/>
                <a:ext cx="790575" cy="1714500"/>
                <a:chOff x="5543550" y="9506744"/>
                <a:chExt cx="790575" cy="1714500"/>
              </a:xfrm>
            </xdr:grpSpPr>
            <xdr:grpSp>
              <xdr:nvGrpSpPr>
                <xdr:cNvPr id="48" name="Group 47"/>
                <xdr:cNvGrpSpPr/>
              </xdr:nvGrpSpPr>
              <xdr:grpSpPr>
                <a:xfrm>
                  <a:off x="5676106" y="9506744"/>
                  <a:ext cx="592138" cy="1714500"/>
                  <a:chOff x="5676106" y="9506744"/>
                  <a:chExt cx="592138" cy="1714500"/>
                </a:xfrm>
              </xdr:grpSpPr>
              <xdr:cxnSp macro="">
                <xdr:nvCxnSpPr>
                  <xdr:cNvPr id="26" name="Straight Connector 25"/>
                  <xdr:cNvCxnSpPr/>
                </xdr:nvCxnSpPr>
                <xdr:spPr>
                  <a:xfrm rot="5400000">
                    <a:off x="4991100" y="10372725"/>
                    <a:ext cx="1695450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7" name="Straight Connector 26"/>
                  <xdr:cNvCxnSpPr/>
                </xdr:nvCxnSpPr>
                <xdr:spPr>
                  <a:xfrm rot="5400000">
                    <a:off x="4829175" y="10363200"/>
                    <a:ext cx="1695450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8" name="Straight Connector 27"/>
                  <xdr:cNvCxnSpPr/>
                </xdr:nvCxnSpPr>
                <xdr:spPr>
                  <a:xfrm rot="5400000">
                    <a:off x="5133975" y="10363200"/>
                    <a:ext cx="1695450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29" name="Straight Connector 28"/>
                  <xdr:cNvCxnSpPr/>
                </xdr:nvCxnSpPr>
                <xdr:spPr>
                  <a:xfrm rot="5400000">
                    <a:off x="5257800" y="10353675"/>
                    <a:ext cx="1695450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30" name="Straight Connector 29"/>
                  <xdr:cNvCxnSpPr/>
                </xdr:nvCxnSpPr>
                <xdr:spPr>
                  <a:xfrm rot="5400000">
                    <a:off x="5419725" y="10363200"/>
                    <a:ext cx="1695450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</xdr:grpSp>
            <xdr:grpSp>
              <xdr:nvGrpSpPr>
                <xdr:cNvPr id="68" name="Group 67"/>
                <xdr:cNvGrpSpPr/>
              </xdr:nvGrpSpPr>
              <xdr:grpSpPr>
                <a:xfrm>
                  <a:off x="5543550" y="10801350"/>
                  <a:ext cx="790575" cy="287338"/>
                  <a:chOff x="5686425" y="10801350"/>
                  <a:chExt cx="581025" cy="287338"/>
                </a:xfrm>
              </xdr:grpSpPr>
              <xdr:cxnSp macro="">
                <xdr:nvCxnSpPr>
                  <xdr:cNvPr id="56" name="Straight Connector 55"/>
                  <xdr:cNvCxnSpPr/>
                </xdr:nvCxnSpPr>
                <xdr:spPr>
                  <a:xfrm>
                    <a:off x="5686425" y="10801350"/>
                    <a:ext cx="581025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57" name="Straight Connector 56"/>
                  <xdr:cNvCxnSpPr/>
                </xdr:nvCxnSpPr>
                <xdr:spPr>
                  <a:xfrm>
                    <a:off x="5686425" y="10868025"/>
                    <a:ext cx="581025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58" name="Straight Connector 57"/>
                  <xdr:cNvCxnSpPr/>
                </xdr:nvCxnSpPr>
                <xdr:spPr>
                  <a:xfrm>
                    <a:off x="5686425" y="11010900"/>
                    <a:ext cx="581025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59" name="Straight Connector 58"/>
                  <xdr:cNvCxnSpPr/>
                </xdr:nvCxnSpPr>
                <xdr:spPr>
                  <a:xfrm>
                    <a:off x="5686425" y="10944225"/>
                    <a:ext cx="581025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  <xdr:cxnSp macro="">
                <xdr:nvCxnSpPr>
                  <xdr:cNvPr id="60" name="Straight Connector 59"/>
                  <xdr:cNvCxnSpPr/>
                </xdr:nvCxnSpPr>
                <xdr:spPr>
                  <a:xfrm>
                    <a:off x="5686425" y="11087100"/>
                    <a:ext cx="581025" cy="1588"/>
                  </a:xfrm>
                  <a:prstGeom prst="line">
                    <a:avLst/>
                  </a:prstGeom>
                </xdr:spPr>
                <xdr:style>
                  <a:lnRef idx="1">
                    <a:schemeClr val="dk1"/>
                  </a:lnRef>
                  <a:fillRef idx="0">
                    <a:schemeClr val="dk1"/>
                  </a:fillRef>
                  <a:effectRef idx="0">
                    <a:schemeClr val="dk1"/>
                  </a:effectRef>
                  <a:fontRef idx="minor">
                    <a:schemeClr val="tx1"/>
                  </a:fontRef>
                </xdr:style>
              </xdr:cxnSp>
            </xdr:grpSp>
          </xdr:grpSp>
        </xdr:grpSp>
      </xdr:grpSp>
      <xdr:cxnSp macro="">
        <xdr:nvCxnSpPr>
          <xdr:cNvPr id="71" name="Straight Arrow Connector 70"/>
          <xdr:cNvCxnSpPr/>
        </xdr:nvCxnSpPr>
        <xdr:spPr>
          <a:xfrm rot="5400000">
            <a:off x="4237508" y="12204511"/>
            <a:ext cx="527030" cy="82906"/>
          </a:xfrm>
          <a:prstGeom prst="straightConnector1">
            <a:avLst/>
          </a:prstGeom>
          <a:ln>
            <a:tailEnd type="arrow"/>
          </a:ln>
        </xdr:spPr>
        <xdr:style>
          <a:lnRef idx="2">
            <a:schemeClr val="accent2"/>
          </a:lnRef>
          <a:fillRef idx="0">
            <a:schemeClr val="accent2"/>
          </a:fillRef>
          <a:effectRef idx="1">
            <a:schemeClr val="accent2"/>
          </a:effectRef>
          <a:fontRef idx="minor">
            <a:schemeClr val="tx1"/>
          </a:fontRef>
        </xdr:style>
      </xdr:cxnSp>
    </xdr:grpSp>
    <xdr:clientData/>
  </xdr:twoCellAnchor>
  <xdr:twoCellAnchor>
    <xdr:from>
      <xdr:col>14</xdr:col>
      <xdr:colOff>654936</xdr:colOff>
      <xdr:row>72</xdr:row>
      <xdr:rowOff>159718</xdr:rowOff>
    </xdr:from>
    <xdr:to>
      <xdr:col>15</xdr:col>
      <xdr:colOff>1600</xdr:colOff>
      <xdr:row>76</xdr:row>
      <xdr:rowOff>44824</xdr:rowOff>
    </xdr:to>
    <xdr:cxnSp macro="">
      <xdr:nvCxnSpPr>
        <xdr:cNvPr id="85" name="Straight Arrow Connector 84"/>
        <xdr:cNvCxnSpPr>
          <a:stCxn id="63" idx="6"/>
        </xdr:cNvCxnSpPr>
      </xdr:nvCxnSpPr>
      <xdr:spPr>
        <a:xfrm>
          <a:off x="11513436" y="17018968"/>
          <a:ext cx="122271" cy="701535"/>
        </a:xfrm>
        <a:prstGeom prst="straightConnector1">
          <a:avLst/>
        </a:prstGeom>
        <a:ln>
          <a:tailEnd type="arrow"/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oneCellAnchor>
    <xdr:from>
      <xdr:col>12</xdr:col>
      <xdr:colOff>479642</xdr:colOff>
      <xdr:row>27</xdr:row>
      <xdr:rowOff>1660</xdr:rowOff>
    </xdr:from>
    <xdr:ext cx="293094" cy="405432"/>
    <xdr:sp macro="" textlink="">
      <xdr:nvSpPr>
        <xdr:cNvPr id="91" name="Rectangle 90"/>
        <xdr:cNvSpPr/>
      </xdr:nvSpPr>
      <xdr:spPr>
        <a:xfrm>
          <a:off x="6844583" y="3811660"/>
          <a:ext cx="293094" cy="40543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en-US" sz="2000" b="1" cap="all" spc="0">
            <a:ln w="0"/>
            <a:gradFill flip="none">
              <a:gsLst>
                <a:gs pos="0">
                  <a:schemeClr val="accent1">
                    <a:tint val="75000"/>
                    <a:shade val="75000"/>
                    <a:satMod val="170000"/>
                  </a:schemeClr>
                </a:gs>
                <a:gs pos="49000">
                  <a:schemeClr val="accent1">
                    <a:tint val="88000"/>
                    <a:shade val="65000"/>
                    <a:satMod val="172000"/>
                  </a:schemeClr>
                </a:gs>
                <a:gs pos="50000">
                  <a:schemeClr val="accent1">
                    <a:shade val="65000"/>
                    <a:satMod val="130000"/>
                  </a:schemeClr>
                </a:gs>
                <a:gs pos="92000">
                  <a:schemeClr val="accent1">
                    <a:shade val="50000"/>
                    <a:satMod val="120000"/>
                  </a:schemeClr>
                </a:gs>
                <a:gs pos="100000">
                  <a:schemeClr val="accent1">
                    <a:shade val="48000"/>
                    <a:satMod val="120000"/>
                  </a:schemeClr>
                </a:gs>
              </a:gsLst>
              <a:lin ang="5400000"/>
            </a:gradFill>
            <a:effectLst>
              <a:reflection blurRad="12700" stA="50000" endPos="50000" dist="5000" dir="5400000" sy="-100000" rotWithShape="0"/>
            </a:effectLst>
          </a:endParaRPr>
        </a:p>
      </xdr:txBody>
    </xdr:sp>
    <xdr:clientData/>
  </xdr:oneCellAnchor>
  <xdr:oneCellAnchor>
    <xdr:from>
      <xdr:col>9</xdr:col>
      <xdr:colOff>412407</xdr:colOff>
      <xdr:row>25</xdr:row>
      <xdr:rowOff>12866</xdr:rowOff>
    </xdr:from>
    <xdr:ext cx="293094" cy="373949"/>
    <xdr:sp macro="" textlink="">
      <xdr:nvSpPr>
        <xdr:cNvPr id="98" name="Rectangle 97"/>
        <xdr:cNvSpPr/>
      </xdr:nvSpPr>
      <xdr:spPr>
        <a:xfrm>
          <a:off x="5309378" y="3441866"/>
          <a:ext cx="293094" cy="373949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>
              <a:rot lat="0" lon="0" rev="0"/>
            </a:camera>
            <a:lightRig rig="contrasting" dir="t">
              <a:rot lat="0" lon="0" rev="4500000"/>
            </a:lightRig>
          </a:scene3d>
          <a:sp3d contourW="6350" prstMaterial="metal">
            <a:bevelT w="127000" h="31750" prst="relaxedInset"/>
            <a:contourClr>
              <a:schemeClr val="accent1">
                <a:shade val="75000"/>
              </a:schemeClr>
            </a:contourClr>
          </a:sp3d>
        </a:bodyPr>
        <a:lstStyle/>
        <a:p>
          <a:pPr algn="ctr"/>
          <a:endParaRPr lang="en-US" sz="2000" b="1" cap="all" spc="0">
            <a:ln w="0"/>
            <a:gradFill flip="none">
              <a:gsLst>
                <a:gs pos="0">
                  <a:schemeClr val="accent1">
                    <a:tint val="75000"/>
                    <a:shade val="75000"/>
                    <a:satMod val="170000"/>
                  </a:schemeClr>
                </a:gs>
                <a:gs pos="49000">
                  <a:schemeClr val="accent1">
                    <a:tint val="88000"/>
                    <a:shade val="65000"/>
                    <a:satMod val="172000"/>
                  </a:schemeClr>
                </a:gs>
                <a:gs pos="50000">
                  <a:schemeClr val="accent1">
                    <a:shade val="65000"/>
                    <a:satMod val="130000"/>
                  </a:schemeClr>
                </a:gs>
                <a:gs pos="92000">
                  <a:schemeClr val="accent1">
                    <a:shade val="50000"/>
                    <a:satMod val="120000"/>
                  </a:schemeClr>
                </a:gs>
                <a:gs pos="100000">
                  <a:schemeClr val="accent1">
                    <a:shade val="48000"/>
                    <a:satMod val="120000"/>
                  </a:schemeClr>
                </a:gs>
              </a:gsLst>
              <a:lin ang="5400000"/>
            </a:gradFill>
            <a:effectLst>
              <a:reflection blurRad="12700" stA="50000" endPos="50000" dist="5000" dir="5400000" sy="-100000" rotWithShape="0"/>
            </a:effectLst>
            <a:latin typeface="Compass" pitchFamily="2" charset="0"/>
          </a:endParaRPr>
        </a:p>
      </xdr:txBody>
    </xdr:sp>
    <xdr:clientData/>
  </xdr:oneCellAnchor>
  <xdr:twoCellAnchor>
    <xdr:from>
      <xdr:col>12</xdr:col>
      <xdr:colOff>421010</xdr:colOff>
      <xdr:row>74</xdr:row>
      <xdr:rowOff>99392</xdr:rowOff>
    </xdr:from>
    <xdr:to>
      <xdr:col>13</xdr:col>
      <xdr:colOff>219329</xdr:colOff>
      <xdr:row>77</xdr:row>
      <xdr:rowOff>222928</xdr:rowOff>
    </xdr:to>
    <xdr:grpSp>
      <xdr:nvGrpSpPr>
        <xdr:cNvPr id="89" name="Group 88"/>
        <xdr:cNvGrpSpPr/>
      </xdr:nvGrpSpPr>
      <xdr:grpSpPr>
        <a:xfrm>
          <a:off x="9714689" y="17707035"/>
          <a:ext cx="410640" cy="803893"/>
          <a:chOff x="9702958" y="17270668"/>
          <a:chExt cx="409233" cy="787001"/>
        </a:xfrm>
      </xdr:grpSpPr>
      <xdr:cxnSp macro="">
        <xdr:nvCxnSpPr>
          <xdr:cNvPr id="108" name="Straight Arrow Connector 107"/>
          <xdr:cNvCxnSpPr/>
        </xdr:nvCxnSpPr>
        <xdr:spPr>
          <a:xfrm rot="5400000">
            <a:off x="9427334" y="17608481"/>
            <a:ext cx="787001" cy="111376"/>
          </a:xfrm>
          <a:prstGeom prst="straightConnector1">
            <a:avLst/>
          </a:prstGeom>
          <a:ln>
            <a:tailEnd type="arrow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1" name="Straight Connector 110"/>
          <xdr:cNvCxnSpPr/>
        </xdr:nvCxnSpPr>
        <xdr:spPr>
          <a:xfrm>
            <a:off x="9702958" y="17278680"/>
            <a:ext cx="409233" cy="514"/>
          </a:xfrm>
          <a:prstGeom prst="line">
            <a:avLst/>
          </a:prstGeom>
          <a:ln>
            <a:headEnd type="diamond"/>
            <a:tailEnd type="diamon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62458</xdr:colOff>
      <xdr:row>70</xdr:row>
      <xdr:rowOff>138633</xdr:rowOff>
    </xdr:from>
    <xdr:to>
      <xdr:col>16</xdr:col>
      <xdr:colOff>150387</xdr:colOff>
      <xdr:row>72</xdr:row>
      <xdr:rowOff>34103</xdr:rowOff>
    </xdr:to>
    <xdr:grpSp>
      <xdr:nvGrpSpPr>
        <xdr:cNvPr id="93" name="Group 92"/>
        <xdr:cNvGrpSpPr/>
      </xdr:nvGrpSpPr>
      <xdr:grpSpPr>
        <a:xfrm>
          <a:off x="11696565" y="16929847"/>
          <a:ext cx="577786" cy="303685"/>
          <a:chOff x="11676389" y="16521633"/>
          <a:chExt cx="574032" cy="289608"/>
        </a:xfrm>
      </xdr:grpSpPr>
      <xdr:cxnSp macro="">
        <xdr:nvCxnSpPr>
          <xdr:cNvPr id="121" name="Straight Arrow Connector 120"/>
          <xdr:cNvCxnSpPr/>
        </xdr:nvCxnSpPr>
        <xdr:spPr>
          <a:xfrm flipH="1">
            <a:off x="11676389" y="16521633"/>
            <a:ext cx="167946" cy="187189"/>
          </a:xfrm>
          <a:prstGeom prst="straightConnector1">
            <a:avLst/>
          </a:prstGeom>
          <a:ln>
            <a:headEnd type="diamond"/>
            <a:tailEnd type="diamon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6" name="Straight Arrow Connector 125"/>
          <xdr:cNvCxnSpPr/>
        </xdr:nvCxnSpPr>
        <xdr:spPr>
          <a:xfrm>
            <a:off x="11765017" y="16599776"/>
            <a:ext cx="485404" cy="211465"/>
          </a:xfrm>
          <a:prstGeom prst="straightConnector1">
            <a:avLst/>
          </a:prstGeom>
          <a:ln>
            <a:tailEnd type="arrow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14</xdr:col>
      <xdr:colOff>517071</xdr:colOff>
      <xdr:row>76</xdr:row>
      <xdr:rowOff>68034</xdr:rowOff>
    </xdr:from>
    <xdr:to>
      <xdr:col>16</xdr:col>
      <xdr:colOff>489856</xdr:colOff>
      <xdr:row>77</xdr:row>
      <xdr:rowOff>40821</xdr:rowOff>
    </xdr:to>
    <xdr:sp macro="" textlink="">
      <xdr:nvSpPr>
        <xdr:cNvPr id="129" name="Rectangle 128"/>
        <xdr:cNvSpPr/>
      </xdr:nvSpPr>
      <xdr:spPr>
        <a:xfrm>
          <a:off x="11375571" y="17743713"/>
          <a:ext cx="1238249" cy="244929"/>
        </a:xfrm>
        <a:prstGeom prst="rect">
          <a:avLst/>
        </a:prstGeom>
        <a:noFill/>
        <a:ln>
          <a:solidFill>
            <a:schemeClr val="accent2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8</xdr:col>
      <xdr:colOff>480761</xdr:colOff>
      <xdr:row>77</xdr:row>
      <xdr:rowOff>39119</xdr:rowOff>
    </xdr:from>
    <xdr:to>
      <xdr:col>11</xdr:col>
      <xdr:colOff>13607</xdr:colOff>
      <xdr:row>78</xdr:row>
      <xdr:rowOff>40821</xdr:rowOff>
    </xdr:to>
    <xdr:sp macro="" textlink="">
      <xdr:nvSpPr>
        <xdr:cNvPr id="130" name="Rectangle 129"/>
        <xdr:cNvSpPr/>
      </xdr:nvSpPr>
      <xdr:spPr>
        <a:xfrm>
          <a:off x="7692547" y="17986940"/>
          <a:ext cx="1247346" cy="246631"/>
        </a:xfrm>
        <a:prstGeom prst="rect">
          <a:avLst/>
        </a:prstGeom>
        <a:noFill/>
        <a:ln>
          <a:solidFill>
            <a:schemeClr val="accent2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16</xdr:col>
      <xdr:colOff>161805</xdr:colOff>
      <xdr:row>72</xdr:row>
      <xdr:rowOff>0</xdr:rowOff>
    </xdr:from>
    <xdr:to>
      <xdr:col>17</xdr:col>
      <xdr:colOff>476249</xdr:colOff>
      <xdr:row>73</xdr:row>
      <xdr:rowOff>13607</xdr:rowOff>
    </xdr:to>
    <xdr:sp macro="" textlink="">
      <xdr:nvSpPr>
        <xdr:cNvPr id="131" name="Rectangle 130"/>
        <xdr:cNvSpPr/>
      </xdr:nvSpPr>
      <xdr:spPr>
        <a:xfrm>
          <a:off x="11931984" y="16832036"/>
          <a:ext cx="926765" cy="217714"/>
        </a:xfrm>
        <a:prstGeom prst="rect">
          <a:avLst/>
        </a:prstGeom>
        <a:noFill/>
        <a:ln>
          <a:solidFill>
            <a:schemeClr val="accent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12</xdr:col>
      <xdr:colOff>173935</xdr:colOff>
      <xdr:row>78</xdr:row>
      <xdr:rowOff>829</xdr:rowOff>
    </xdr:from>
    <xdr:to>
      <xdr:col>13</xdr:col>
      <xdr:colOff>571499</xdr:colOff>
      <xdr:row>79</xdr:row>
      <xdr:rowOff>13608</xdr:rowOff>
    </xdr:to>
    <xdr:sp macro="" textlink="">
      <xdr:nvSpPr>
        <xdr:cNvPr id="132" name="Rectangle 131"/>
        <xdr:cNvSpPr/>
      </xdr:nvSpPr>
      <xdr:spPr>
        <a:xfrm>
          <a:off x="9113828" y="18125543"/>
          <a:ext cx="1009885" cy="216886"/>
        </a:xfrm>
        <a:prstGeom prst="rect">
          <a:avLst/>
        </a:prstGeom>
        <a:noFill/>
        <a:ln>
          <a:solidFill>
            <a:schemeClr val="accent1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958282</xdr:colOff>
      <xdr:row>37</xdr:row>
      <xdr:rowOff>27215</xdr:rowOff>
    </xdr:from>
    <xdr:to>
      <xdr:col>7</xdr:col>
      <xdr:colOff>639535</xdr:colOff>
      <xdr:row>38</xdr:row>
      <xdr:rowOff>81643</xdr:rowOff>
    </xdr:to>
    <xdr:sp macro="" textlink="">
      <xdr:nvSpPr>
        <xdr:cNvPr id="142" name="Oval 141"/>
        <xdr:cNvSpPr/>
      </xdr:nvSpPr>
      <xdr:spPr>
        <a:xfrm>
          <a:off x="6088175" y="8967108"/>
          <a:ext cx="878681" cy="394606"/>
        </a:xfrm>
        <a:prstGeom prst="ellipse">
          <a:avLst/>
        </a:prstGeom>
        <a:noFill/>
        <a:ln>
          <a:solidFill>
            <a:srgbClr val="FF33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344250</xdr:colOff>
      <xdr:row>2</xdr:row>
      <xdr:rowOff>95249</xdr:rowOff>
    </xdr:from>
    <xdr:to>
      <xdr:col>9</xdr:col>
      <xdr:colOff>108845</xdr:colOff>
      <xdr:row>4</xdr:row>
      <xdr:rowOff>13606</xdr:rowOff>
    </xdr:to>
    <xdr:sp macro="" textlink="">
      <xdr:nvSpPr>
        <xdr:cNvPr id="97" name="TextBox 96"/>
        <xdr:cNvSpPr txBox="1"/>
      </xdr:nvSpPr>
      <xdr:spPr>
        <a:xfrm>
          <a:off x="3609964" y="666749"/>
          <a:ext cx="3792310" cy="27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1100" b="1">
              <a:solidFill>
                <a:schemeClr val="accent5">
                  <a:lumMod val="40000"/>
                  <a:lumOff val="60000"/>
                </a:schemeClr>
              </a:solidFill>
              <a:cs typeface="AL-Sayf Bold" pitchFamily="2" charset="-78"/>
            </a:rPr>
            <a:t>for Square</a:t>
          </a:r>
          <a:r>
            <a:rPr lang="en-US" sz="1100" b="1" baseline="0">
              <a:solidFill>
                <a:schemeClr val="accent5">
                  <a:lumMod val="40000"/>
                  <a:lumOff val="60000"/>
                </a:schemeClr>
              </a:solidFill>
              <a:cs typeface="AL-Sayf Bold" pitchFamily="2" charset="-78"/>
            </a:rPr>
            <a:t> &amp; rectanular, No eccentric...</a:t>
          </a:r>
          <a:endParaRPr lang="en-US" sz="1100" b="1">
            <a:solidFill>
              <a:schemeClr val="accent5">
                <a:lumMod val="40000"/>
                <a:lumOff val="60000"/>
              </a:schemeClr>
            </a:solidFill>
            <a:cs typeface="AL-Sayf Bold" pitchFamily="2" charset="-78"/>
          </a:endParaRPr>
        </a:p>
      </xdr:txBody>
    </xdr:sp>
    <xdr:clientData/>
  </xdr:twoCellAnchor>
  <xdr:twoCellAnchor>
    <xdr:from>
      <xdr:col>9</xdr:col>
      <xdr:colOff>11239</xdr:colOff>
      <xdr:row>14</xdr:row>
      <xdr:rowOff>120690</xdr:rowOff>
    </xdr:from>
    <xdr:to>
      <xdr:col>15</xdr:col>
      <xdr:colOff>336628</xdr:colOff>
      <xdr:row>27</xdr:row>
      <xdr:rowOff>161511</xdr:rowOff>
    </xdr:to>
    <xdr:grpSp>
      <xdr:nvGrpSpPr>
        <xdr:cNvPr id="88" name="Group 87"/>
        <xdr:cNvGrpSpPr/>
      </xdr:nvGrpSpPr>
      <xdr:grpSpPr>
        <a:xfrm>
          <a:off x="7957810" y="3318369"/>
          <a:ext cx="4012925" cy="3497035"/>
          <a:chOff x="8302131" y="3226668"/>
          <a:chExt cx="4027715" cy="3502952"/>
        </a:xfrm>
      </xdr:grpSpPr>
      <xdr:sp macro="" textlink="">
        <xdr:nvSpPr>
          <xdr:cNvPr id="70" name="Rectangle 69"/>
          <xdr:cNvSpPr/>
        </xdr:nvSpPr>
        <xdr:spPr>
          <a:xfrm>
            <a:off x="8302131" y="3226668"/>
            <a:ext cx="4027715" cy="3502952"/>
          </a:xfrm>
          <a:prstGeom prst="rect">
            <a:avLst/>
          </a:prstGeom>
        </xdr:spPr>
        <xdr:style>
          <a:lnRef idx="1">
            <a:schemeClr val="dk1"/>
          </a:lnRef>
          <a:fillRef idx="2">
            <a:schemeClr val="dk1"/>
          </a:fillRef>
          <a:effectRef idx="1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103" name="TextBox 102"/>
          <xdr:cNvSpPr txBox="1"/>
        </xdr:nvSpPr>
        <xdr:spPr>
          <a:xfrm>
            <a:off x="9149568" y="4791489"/>
            <a:ext cx="260658" cy="28902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l"/>
            <a:r>
              <a:rPr lang="en-US" sz="1600" b="1"/>
              <a:t>b</a:t>
            </a:r>
          </a:p>
        </xdr:txBody>
      </xdr:sp>
      <xdr:sp macro="" textlink="">
        <xdr:nvSpPr>
          <xdr:cNvPr id="104" name="TextBox 103"/>
          <xdr:cNvSpPr txBox="1"/>
        </xdr:nvSpPr>
        <xdr:spPr>
          <a:xfrm>
            <a:off x="11886797" y="4859525"/>
            <a:ext cx="279765" cy="32539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l"/>
            <a:r>
              <a:rPr lang="en-US" sz="1600" b="1"/>
              <a:t>B</a:t>
            </a:r>
          </a:p>
        </xdr:txBody>
      </xdr:sp>
      <xdr:sp macro="" textlink="">
        <xdr:nvSpPr>
          <xdr:cNvPr id="105" name="TextBox 104"/>
          <xdr:cNvSpPr txBox="1"/>
        </xdr:nvSpPr>
        <xdr:spPr>
          <a:xfrm>
            <a:off x="10186427" y="4091607"/>
            <a:ext cx="244929" cy="381764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l"/>
            <a:r>
              <a:rPr lang="en-US" sz="1600" b="1"/>
              <a:t>t</a:t>
            </a:r>
          </a:p>
        </xdr:txBody>
      </xdr:sp>
      <xdr:sp macro="" textlink="">
        <xdr:nvSpPr>
          <xdr:cNvPr id="106" name="TextBox 105"/>
          <xdr:cNvSpPr txBox="1"/>
        </xdr:nvSpPr>
        <xdr:spPr>
          <a:xfrm>
            <a:off x="10119190" y="3240276"/>
            <a:ext cx="271343" cy="28870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pPr algn="l"/>
            <a:r>
              <a:rPr lang="en-US" sz="1600" b="1"/>
              <a:t>L</a:t>
            </a:r>
          </a:p>
        </xdr:txBody>
      </xdr:sp>
      <xdr:sp macro="" textlink="">
        <xdr:nvSpPr>
          <xdr:cNvPr id="72" name="Rectangle 71"/>
          <xdr:cNvSpPr/>
        </xdr:nvSpPr>
        <xdr:spPr>
          <a:xfrm>
            <a:off x="9600727" y="4529403"/>
            <a:ext cx="1510985" cy="805189"/>
          </a:xfrm>
          <a:prstGeom prst="rect">
            <a:avLst/>
          </a:prstGeom>
          <a:gradFill flip="none" rotWithShape="1">
            <a:gsLst>
              <a:gs pos="0">
                <a:schemeClr val="accent5">
                  <a:lumMod val="75000"/>
                </a:schemeClr>
              </a:gs>
              <a:gs pos="10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3000"/>
                  <a:satMod val="130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  <a:gs pos="100000">
                <a:schemeClr val="accent1">
                  <a:shade val="94000"/>
                  <a:satMod val="135000"/>
                </a:schemeClr>
              </a:gs>
            </a:gsLst>
            <a:lin ang="13500000" scaled="1"/>
            <a:tileRect/>
          </a:gradFill>
        </xdr:spPr>
        <xdr:style>
          <a:lnRef idx="0">
            <a:schemeClr val="accent1"/>
          </a:lnRef>
          <a:fillRef idx="3">
            <a:schemeClr val="accent1"/>
          </a:fillRef>
          <a:effectRef idx="3">
            <a:schemeClr val="accent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  <xdr:cxnSp macro="">
        <xdr:nvCxnSpPr>
          <xdr:cNvPr id="79" name="Straight Arrow Connector 78"/>
          <xdr:cNvCxnSpPr/>
        </xdr:nvCxnSpPr>
        <xdr:spPr>
          <a:xfrm>
            <a:off x="9577267" y="4351226"/>
            <a:ext cx="1534445" cy="1877"/>
          </a:xfrm>
          <a:prstGeom prst="straightConnector1">
            <a:avLst/>
          </a:prstGeom>
          <a:ln>
            <a:headEnd type="arrow"/>
            <a:tailEnd type="arrow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92" name="Straight Arrow Connector 91"/>
          <xdr:cNvCxnSpPr/>
        </xdr:nvCxnSpPr>
        <xdr:spPr>
          <a:xfrm rot="5400000">
            <a:off x="9050244" y="4933172"/>
            <a:ext cx="802225" cy="2203"/>
          </a:xfrm>
          <a:prstGeom prst="straightConnector1">
            <a:avLst/>
          </a:prstGeom>
          <a:ln>
            <a:headEnd type="arrow"/>
            <a:tailEnd type="arrow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94" name="Straight Arrow Connector 93"/>
          <xdr:cNvCxnSpPr/>
        </xdr:nvCxnSpPr>
        <xdr:spPr>
          <a:xfrm>
            <a:off x="8315739" y="3528982"/>
            <a:ext cx="4000500" cy="1588"/>
          </a:xfrm>
          <a:prstGeom prst="straightConnector1">
            <a:avLst/>
          </a:prstGeom>
          <a:ln>
            <a:headEnd type="arrow"/>
            <a:tailEnd type="arrow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cxnSp macro="">
        <xdr:nvCxnSpPr>
          <xdr:cNvPr id="96" name="Straight Arrow Connector 95"/>
          <xdr:cNvCxnSpPr/>
        </xdr:nvCxnSpPr>
        <xdr:spPr>
          <a:xfrm rot="5400000">
            <a:off x="10205356" y="4971341"/>
            <a:ext cx="3434917" cy="1588"/>
          </a:xfrm>
          <a:prstGeom prst="straightConnector1">
            <a:avLst/>
          </a:prstGeom>
          <a:ln>
            <a:headEnd type="arrow"/>
            <a:tailEnd type="arrow"/>
          </a:ln>
        </xdr:spPr>
        <xdr:style>
          <a:lnRef idx="1">
            <a:schemeClr val="accent2"/>
          </a:lnRef>
          <a:fillRef idx="0">
            <a:schemeClr val="accent2"/>
          </a:fillRef>
          <a:effectRef idx="0">
            <a:schemeClr val="accent2"/>
          </a:effectRef>
          <a:fontRef idx="minor">
            <a:schemeClr val="tx1"/>
          </a:fontRef>
        </xdr:style>
      </xdr:cxnSp>
      <xdr:sp macro="" textlink="">
        <xdr:nvSpPr>
          <xdr:cNvPr id="74" name="Oval 73"/>
          <xdr:cNvSpPr/>
        </xdr:nvSpPr>
        <xdr:spPr>
          <a:xfrm>
            <a:off x="10281675" y="5159593"/>
            <a:ext cx="92528" cy="98799"/>
          </a:xfrm>
          <a:prstGeom prst="ellipse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75" name="Oval 74"/>
          <xdr:cNvSpPr/>
        </xdr:nvSpPr>
        <xdr:spPr>
          <a:xfrm>
            <a:off x="10272150" y="4642344"/>
            <a:ext cx="92528" cy="98799"/>
          </a:xfrm>
          <a:prstGeom prst="ellipse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76" name="Oval 75"/>
          <xdr:cNvSpPr/>
        </xdr:nvSpPr>
        <xdr:spPr>
          <a:xfrm>
            <a:off x="9668762" y="4632819"/>
            <a:ext cx="92528" cy="98799"/>
          </a:xfrm>
          <a:prstGeom prst="ellipse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80" name="Oval 79"/>
          <xdr:cNvSpPr/>
        </xdr:nvSpPr>
        <xdr:spPr>
          <a:xfrm>
            <a:off x="10919850" y="4642344"/>
            <a:ext cx="92528" cy="98799"/>
          </a:xfrm>
          <a:prstGeom prst="ellipse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84" name="Oval 83"/>
          <xdr:cNvSpPr/>
        </xdr:nvSpPr>
        <xdr:spPr>
          <a:xfrm>
            <a:off x="10910325" y="5159593"/>
            <a:ext cx="92528" cy="98799"/>
          </a:xfrm>
          <a:prstGeom prst="ellipse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86" name="Oval 85"/>
          <xdr:cNvSpPr/>
        </xdr:nvSpPr>
        <xdr:spPr>
          <a:xfrm>
            <a:off x="9668762" y="5169118"/>
            <a:ext cx="92528" cy="98799"/>
          </a:xfrm>
          <a:prstGeom prst="ellipse">
            <a:avLst/>
          </a:prstGeom>
        </xdr:spPr>
        <xdr:style>
          <a:lnRef idx="2">
            <a:schemeClr val="dk1">
              <a:shade val="50000"/>
            </a:schemeClr>
          </a:lnRef>
          <a:fillRef idx="1">
            <a:schemeClr val="dk1"/>
          </a:fillRef>
          <a:effectRef idx="0">
            <a:schemeClr val="dk1"/>
          </a:effectRef>
          <a:fontRef idx="minor">
            <a:schemeClr val="lt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  <xdr:sp macro="" textlink="">
        <xdr:nvSpPr>
          <xdr:cNvPr id="87" name="Rectangle 86"/>
          <xdr:cNvSpPr/>
        </xdr:nvSpPr>
        <xdr:spPr>
          <a:xfrm>
            <a:off x="9653794" y="4619211"/>
            <a:ext cx="1365388" cy="660952"/>
          </a:xfrm>
          <a:prstGeom prst="rect">
            <a:avLst/>
          </a:prstGeom>
          <a:noFill/>
          <a:ln w="12700"/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rtlCol="0" anchor="ctr"/>
          <a:lstStyle/>
          <a:p>
            <a:pPr algn="ctr"/>
            <a:endParaRPr lang="en-US" sz="1100"/>
          </a:p>
        </xdr:txBody>
      </xdr:sp>
    </xdr:grpSp>
    <xdr:clientData/>
  </xdr:twoCellAnchor>
  <xdr:twoCellAnchor>
    <xdr:from>
      <xdr:col>11</xdr:col>
      <xdr:colOff>163285</xdr:colOff>
      <xdr:row>77</xdr:row>
      <xdr:rowOff>1</xdr:rowOff>
    </xdr:from>
    <xdr:to>
      <xdr:col>12</xdr:col>
      <xdr:colOff>272142</xdr:colOff>
      <xdr:row>77</xdr:row>
      <xdr:rowOff>1589</xdr:rowOff>
    </xdr:to>
    <xdr:cxnSp macro="">
      <xdr:nvCxnSpPr>
        <xdr:cNvPr id="99" name="Straight Connector 98"/>
        <xdr:cNvCxnSpPr/>
      </xdr:nvCxnSpPr>
      <xdr:spPr>
        <a:xfrm>
          <a:off x="9089571" y="17947822"/>
          <a:ext cx="476250" cy="1588"/>
        </a:xfrm>
        <a:prstGeom prst="line">
          <a:avLst/>
        </a:prstGeom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15</xdr:col>
      <xdr:colOff>258536</xdr:colOff>
      <xdr:row>74</xdr:row>
      <xdr:rowOff>13607</xdr:rowOff>
    </xdr:from>
    <xdr:to>
      <xdr:col>16</xdr:col>
      <xdr:colOff>244929</xdr:colOff>
      <xdr:row>74</xdr:row>
      <xdr:rowOff>15195</xdr:rowOff>
    </xdr:to>
    <xdr:cxnSp macro="">
      <xdr:nvCxnSpPr>
        <xdr:cNvPr id="100" name="Straight Connector 99"/>
        <xdr:cNvCxnSpPr/>
      </xdr:nvCxnSpPr>
      <xdr:spPr>
        <a:xfrm>
          <a:off x="11892643" y="17281071"/>
          <a:ext cx="476250" cy="1588"/>
        </a:xfrm>
        <a:prstGeom prst="line">
          <a:avLst/>
        </a:prstGeom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26139</xdr:colOff>
      <xdr:row>69</xdr:row>
      <xdr:rowOff>66675</xdr:rowOff>
    </xdr:from>
    <xdr:to>
      <xdr:col>10</xdr:col>
      <xdr:colOff>457201</xdr:colOff>
      <xdr:row>74</xdr:row>
      <xdr:rowOff>97279</xdr:rowOff>
    </xdr:to>
    <xdr:cxnSp macro="">
      <xdr:nvCxnSpPr>
        <xdr:cNvPr id="102" name="Straight Connector 101"/>
        <xdr:cNvCxnSpPr/>
      </xdr:nvCxnSpPr>
      <xdr:spPr>
        <a:xfrm rot="5400000" flipH="1" flipV="1">
          <a:off x="7898755" y="16349459"/>
          <a:ext cx="1030729" cy="926362"/>
        </a:xfrm>
        <a:prstGeom prst="line">
          <a:avLst/>
        </a:prstGeom>
        <a:ln w="1270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683362</xdr:colOff>
      <xdr:row>69</xdr:row>
      <xdr:rowOff>19051</xdr:rowOff>
    </xdr:from>
    <xdr:to>
      <xdr:col>10</xdr:col>
      <xdr:colOff>371474</xdr:colOff>
      <xdr:row>74</xdr:row>
      <xdr:rowOff>21080</xdr:rowOff>
    </xdr:to>
    <xdr:cxnSp macro="">
      <xdr:nvCxnSpPr>
        <xdr:cNvPr id="107" name="Straight Connector 106"/>
        <xdr:cNvCxnSpPr/>
      </xdr:nvCxnSpPr>
      <xdr:spPr>
        <a:xfrm rot="5400000" flipH="1" flipV="1">
          <a:off x="7832079" y="16292309"/>
          <a:ext cx="1002154" cy="916837"/>
        </a:xfrm>
        <a:prstGeom prst="line">
          <a:avLst/>
        </a:prstGeom>
        <a:ln w="1270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733425</xdr:colOff>
      <xdr:row>70</xdr:row>
      <xdr:rowOff>66675</xdr:rowOff>
    </xdr:from>
    <xdr:to>
      <xdr:col>15</xdr:col>
      <xdr:colOff>349992</xdr:colOff>
      <xdr:row>70</xdr:row>
      <xdr:rowOff>68705</xdr:rowOff>
    </xdr:to>
    <xdr:cxnSp macro="">
      <xdr:nvCxnSpPr>
        <xdr:cNvPr id="112" name="Straight Connector 111"/>
        <xdr:cNvCxnSpPr/>
      </xdr:nvCxnSpPr>
      <xdr:spPr>
        <a:xfrm rot="10800000">
          <a:off x="10629900" y="16497300"/>
          <a:ext cx="1340592" cy="2030"/>
        </a:xfrm>
        <a:prstGeom prst="line">
          <a:avLst/>
        </a:prstGeom>
        <a:ln w="1270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790575</xdr:colOff>
      <xdr:row>69</xdr:row>
      <xdr:rowOff>144904</xdr:rowOff>
    </xdr:from>
    <xdr:to>
      <xdr:col>15</xdr:col>
      <xdr:colOff>349996</xdr:colOff>
      <xdr:row>69</xdr:row>
      <xdr:rowOff>152400</xdr:rowOff>
    </xdr:to>
    <xdr:cxnSp macro="">
      <xdr:nvCxnSpPr>
        <xdr:cNvPr id="114" name="Straight Connector 113"/>
        <xdr:cNvCxnSpPr/>
      </xdr:nvCxnSpPr>
      <xdr:spPr>
        <a:xfrm rot="10800000" flipV="1">
          <a:off x="10687050" y="16375504"/>
          <a:ext cx="1283446" cy="7496"/>
        </a:xfrm>
        <a:prstGeom prst="line">
          <a:avLst/>
        </a:prstGeom>
        <a:ln w="1270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272144</xdr:colOff>
      <xdr:row>70</xdr:row>
      <xdr:rowOff>3</xdr:rowOff>
    </xdr:from>
    <xdr:to>
      <xdr:col>8</xdr:col>
      <xdr:colOff>688473</xdr:colOff>
      <xdr:row>74</xdr:row>
      <xdr:rowOff>46926</xdr:rowOff>
    </xdr:to>
    <xdr:cxnSp macro="">
      <xdr:nvCxnSpPr>
        <xdr:cNvPr id="127" name="Curved Connector 126"/>
        <xdr:cNvCxnSpPr>
          <a:stCxn id="33" idx="3"/>
        </xdr:cNvCxnSpPr>
      </xdr:nvCxnSpPr>
      <xdr:spPr>
        <a:xfrm rot="16200000" flipV="1">
          <a:off x="7260419" y="16674550"/>
          <a:ext cx="863351" cy="416329"/>
        </a:xfrm>
        <a:prstGeom prst="curvedConnector3">
          <a:avLst>
            <a:gd name="adj1" fmla="val 50000"/>
          </a:avLst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190500</xdr:colOff>
      <xdr:row>1</xdr:row>
      <xdr:rowOff>40821</xdr:rowOff>
    </xdr:from>
    <xdr:to>
      <xdr:col>13</xdr:col>
      <xdr:colOff>421822</xdr:colOff>
      <xdr:row>2</xdr:row>
      <xdr:rowOff>138545</xdr:rowOff>
    </xdr:to>
    <xdr:sp macro="" textlink="">
      <xdr:nvSpPr>
        <xdr:cNvPr id="90" name="TextBox 89"/>
        <xdr:cNvSpPr txBox="1"/>
      </xdr:nvSpPr>
      <xdr:spPr>
        <a:xfrm>
          <a:off x="8626929" y="244928"/>
          <a:ext cx="1700893" cy="4651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US" sz="1400" b="1" i="1">
              <a:solidFill>
                <a:schemeClr val="bg1"/>
              </a:solidFill>
            </a:rPr>
            <a:t>special thanks to </a:t>
          </a:r>
        </a:p>
        <a:p>
          <a:pPr algn="ctr"/>
          <a:r>
            <a:rPr lang="en-US" sz="1400" b="1" i="1">
              <a:solidFill>
                <a:schemeClr val="bg1"/>
              </a:solidFill>
            </a:rPr>
            <a:t>Dr.Ibrahim</a:t>
          </a:r>
          <a:r>
            <a:rPr lang="en-US" sz="1400" b="1" i="1" baseline="0">
              <a:solidFill>
                <a:schemeClr val="bg1"/>
              </a:solidFill>
            </a:rPr>
            <a:t> Erman</a:t>
          </a:r>
          <a:endParaRPr lang="en-US" sz="1400" b="1" i="1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503465</xdr:colOff>
      <xdr:row>1</xdr:row>
      <xdr:rowOff>299357</xdr:rowOff>
    </xdr:from>
    <xdr:to>
      <xdr:col>3</xdr:col>
      <xdr:colOff>340180</xdr:colOff>
      <xdr:row>4</xdr:row>
      <xdr:rowOff>13606</xdr:rowOff>
    </xdr:to>
    <xdr:sp macro="" textlink="">
      <xdr:nvSpPr>
        <xdr:cNvPr id="101" name="TextBox 100">
          <a:hlinkClick xmlns:r="http://schemas.openxmlformats.org/officeDocument/2006/relationships" r:id="rId1" tooltip="EHAB DIAB"/>
        </xdr:cNvPr>
        <xdr:cNvSpPr txBox="1"/>
      </xdr:nvSpPr>
      <xdr:spPr>
        <a:xfrm>
          <a:off x="952501" y="503464"/>
          <a:ext cx="1673679" cy="43542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200" b="1" i="1">
              <a:solidFill>
                <a:schemeClr val="bg1"/>
              </a:solidFill>
            </a:rPr>
            <a:t>Contact Me</a:t>
          </a:r>
        </a:p>
      </xdr:txBody>
    </xdr:sp>
    <xdr:clientData/>
  </xdr:twoCellAnchor>
  <xdr:twoCellAnchor>
    <xdr:from>
      <xdr:col>4</xdr:col>
      <xdr:colOff>20411</xdr:colOff>
      <xdr:row>29</xdr:row>
      <xdr:rowOff>190500</xdr:rowOff>
    </xdr:from>
    <xdr:to>
      <xdr:col>4</xdr:col>
      <xdr:colOff>299356</xdr:colOff>
      <xdr:row>32</xdr:row>
      <xdr:rowOff>197301</xdr:rowOff>
    </xdr:to>
    <xdr:sp macro="" textlink="">
      <xdr:nvSpPr>
        <xdr:cNvPr id="178" name="U-Turn Arrow 177"/>
        <xdr:cNvSpPr/>
      </xdr:nvSpPr>
      <xdr:spPr>
        <a:xfrm rot="5400000">
          <a:off x="3252109" y="7640410"/>
          <a:ext cx="782408" cy="278945"/>
        </a:xfrm>
        <a:prstGeom prst="uturnArrow">
          <a:avLst>
            <a:gd name="adj1" fmla="val 14333"/>
            <a:gd name="adj2" fmla="val 25000"/>
            <a:gd name="adj3" fmla="val 25000"/>
            <a:gd name="adj4" fmla="val 43750"/>
            <a:gd name="adj5" fmla="val 75000"/>
          </a:avLst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789215</xdr:colOff>
      <xdr:row>36</xdr:row>
      <xdr:rowOff>204107</xdr:rowOff>
    </xdr:from>
    <xdr:to>
      <xdr:col>12</xdr:col>
      <xdr:colOff>0</xdr:colOff>
      <xdr:row>39</xdr:row>
      <xdr:rowOff>122465</xdr:rowOff>
    </xdr:to>
    <xdr:sp macro="" textlink="">
      <xdr:nvSpPr>
        <xdr:cNvPr id="179" name="Rectangle 178"/>
        <xdr:cNvSpPr/>
      </xdr:nvSpPr>
      <xdr:spPr>
        <a:xfrm>
          <a:off x="7116536" y="9157607"/>
          <a:ext cx="2177143" cy="707572"/>
        </a:xfrm>
        <a:prstGeom prst="rect">
          <a:avLst/>
        </a:prstGeom>
        <a:noFill/>
        <a:ln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oneCellAnchor>
    <xdr:from>
      <xdr:col>1</xdr:col>
      <xdr:colOff>272142</xdr:colOff>
      <xdr:row>1</xdr:row>
      <xdr:rowOff>68036</xdr:rowOff>
    </xdr:from>
    <xdr:ext cx="1415259" cy="342786"/>
    <xdr:sp macro="" textlink="">
      <xdr:nvSpPr>
        <xdr:cNvPr id="181" name="TextBox 180"/>
        <xdr:cNvSpPr txBox="1"/>
      </xdr:nvSpPr>
      <xdr:spPr>
        <a:xfrm>
          <a:off x="721178" y="272143"/>
          <a:ext cx="1415259" cy="342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en-US" sz="1600" b="1" i="1">
              <a:solidFill>
                <a:schemeClr val="bg1"/>
              </a:solidFill>
            </a:rPr>
            <a:t>Eng Ehab Diab</a:t>
          </a:r>
        </a:p>
      </xdr:txBody>
    </xdr:sp>
    <xdr:clientData/>
  </xdr:oneCellAnchor>
  <xdr:twoCellAnchor>
    <xdr:from>
      <xdr:col>14</xdr:col>
      <xdr:colOff>149679</xdr:colOff>
      <xdr:row>0</xdr:row>
      <xdr:rowOff>176894</xdr:rowOff>
    </xdr:from>
    <xdr:to>
      <xdr:col>17</xdr:col>
      <xdr:colOff>530679</xdr:colOff>
      <xdr:row>3</xdr:row>
      <xdr:rowOff>27215</xdr:rowOff>
    </xdr:to>
    <xdr:sp macro="" textlink="">
      <xdr:nvSpPr>
        <xdr:cNvPr id="182" name="TextBox 181"/>
        <xdr:cNvSpPr txBox="1"/>
      </xdr:nvSpPr>
      <xdr:spPr>
        <a:xfrm>
          <a:off x="11008179" y="176894"/>
          <a:ext cx="2258786" cy="625928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en-US" sz="1400" b="1">
              <a:solidFill>
                <a:schemeClr val="tx1">
                  <a:lumMod val="95000"/>
                  <a:lumOff val="5000"/>
                </a:schemeClr>
              </a:solidFill>
            </a:rPr>
            <a:t>Ultimate</a:t>
          </a:r>
          <a:r>
            <a:rPr lang="en-US" sz="1400" b="1" baseline="0">
              <a:solidFill>
                <a:schemeClr val="tx1">
                  <a:lumMod val="95000"/>
                  <a:lumOff val="5000"/>
                </a:schemeClr>
              </a:solidFill>
            </a:rPr>
            <a:t> Design Method</a:t>
          </a:r>
        </a:p>
        <a:p>
          <a:pPr algn="ctr"/>
          <a:r>
            <a:rPr lang="en-US" sz="1400" b="1">
              <a:solidFill>
                <a:schemeClr val="tx1">
                  <a:lumMod val="95000"/>
                  <a:lumOff val="5000"/>
                </a:schemeClr>
              </a:solidFill>
            </a:rPr>
            <a:t>ACI</a:t>
          </a:r>
          <a:r>
            <a:rPr lang="en-US" sz="1400" b="1" baseline="0">
              <a:solidFill>
                <a:schemeClr val="tx1">
                  <a:lumMod val="95000"/>
                  <a:lumOff val="5000"/>
                </a:schemeClr>
              </a:solidFill>
            </a:rPr>
            <a:t> code 2008</a:t>
          </a:r>
          <a:endParaRPr lang="en-US" sz="1400" b="1">
            <a:solidFill>
              <a:schemeClr val="tx1">
                <a:lumMod val="95000"/>
                <a:lumOff val="5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23</xdr:row>
      <xdr:rowOff>104774</xdr:rowOff>
    </xdr:from>
    <xdr:to>
      <xdr:col>5</xdr:col>
      <xdr:colOff>609600</xdr:colOff>
      <xdr:row>25</xdr:row>
      <xdr:rowOff>38099</xdr:rowOff>
    </xdr:to>
    <xdr:sp macro="" textlink="">
      <xdr:nvSpPr>
        <xdr:cNvPr id="2" name="Left Arrow 1">
          <a:hlinkClick xmlns:r="http://schemas.openxmlformats.org/officeDocument/2006/relationships" r:id="rId1"/>
        </xdr:cNvPr>
        <xdr:cNvSpPr/>
      </xdr:nvSpPr>
      <xdr:spPr>
        <a:xfrm>
          <a:off x="3305175" y="3171824"/>
          <a:ext cx="352425" cy="314325"/>
        </a:xfrm>
        <a:prstGeom prst="lef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2</xdr:col>
      <xdr:colOff>552450</xdr:colOff>
      <xdr:row>5</xdr:row>
      <xdr:rowOff>66674</xdr:rowOff>
    </xdr:from>
    <xdr:to>
      <xdr:col>4</xdr:col>
      <xdr:colOff>190499</xdr:colOff>
      <xdr:row>9</xdr:row>
      <xdr:rowOff>95250</xdr:rowOff>
    </xdr:to>
    <xdr:pic>
      <xdr:nvPicPr>
        <xdr:cNvPr id="3" name="Picture 2" descr="logo"/>
        <xdr:cNvPicPr/>
      </xdr:nvPicPr>
      <xdr:blipFill>
        <a:blip xmlns:r="http://schemas.openxmlformats.org/officeDocument/2006/relationships" r:embed="rId2" cstate="print">
          <a:lum/>
        </a:blip>
        <a:srcRect/>
        <a:stretch>
          <a:fillRect/>
        </a:stretch>
      </xdr:blipFill>
      <xdr:spPr bwMode="auto">
        <a:xfrm>
          <a:off x="1771650" y="847724"/>
          <a:ext cx="857249" cy="8286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ehab_db@yahoo.com" TargetMode="External"/><Relationship Id="rId1" Type="http://schemas.openxmlformats.org/officeDocument/2006/relationships/hyperlink" Target="mailto:ehab_db@hotmail.com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R88"/>
  <sheetViews>
    <sheetView tabSelected="1" zoomScale="70" zoomScaleNormal="70" workbookViewId="0">
      <pane ySplit="4" topLeftCell="A8" activePane="bottomLeft" state="frozen"/>
      <selection pane="bottomLeft" activeCell="C11" sqref="C11"/>
    </sheetView>
  </sheetViews>
  <sheetFormatPr defaultRowHeight="15.75"/>
  <cols>
    <col min="1" max="1" width="6.7109375" style="3" customWidth="1"/>
    <col min="2" max="2" width="12.85546875" style="3" customWidth="1"/>
    <col min="3" max="3" width="14.7109375" style="3" customWidth="1"/>
    <col min="4" max="4" width="17.85546875" style="3" customWidth="1"/>
    <col min="5" max="5" width="12.140625" style="3" customWidth="1"/>
    <col min="6" max="6" width="12.42578125" style="3" customWidth="1"/>
    <col min="7" max="7" width="17.85546875" style="3" customWidth="1"/>
    <col min="8" max="8" width="13.28515625" style="3" customWidth="1"/>
    <col min="9" max="9" width="11" style="3" customWidth="1"/>
    <col min="10" max="11" width="7.42578125" style="3" customWidth="1"/>
    <col min="12" max="12" width="5.5703125" style="3" customWidth="1"/>
    <col min="13" max="13" width="9.140625" style="3"/>
    <col min="14" max="14" width="14.28515625" style="3" customWidth="1"/>
    <col min="15" max="15" width="11.5703125" style="3" customWidth="1"/>
    <col min="16" max="16" width="7.28515625" style="3" customWidth="1"/>
    <col min="17" max="17" width="9.140625" style="3" customWidth="1"/>
    <col min="18" max="16384" width="9.140625" style="3"/>
  </cols>
  <sheetData>
    <row r="1" spans="1:18" s="134" customFormat="1" ht="15.75" customHeight="1">
      <c r="A1" s="133" t="s">
        <v>55</v>
      </c>
    </row>
    <row r="2" spans="1:18" s="134" customFormat="1" ht="28.5" customHeight="1"/>
    <row r="3" spans="1:18" s="134" customFormat="1" ht="15.75" customHeight="1"/>
    <row r="4" spans="1:18" s="134" customFormat="1" ht="11.25" customHeight="1"/>
    <row r="5" spans="1:18" ht="15" customHeight="1">
      <c r="B5" s="50"/>
      <c r="C5" s="50"/>
      <c r="D5" s="50"/>
      <c r="E5" s="50"/>
      <c r="F5" s="50"/>
      <c r="G5" s="4"/>
      <c r="H5" s="4"/>
      <c r="I5" s="4"/>
      <c r="J5" s="4"/>
      <c r="K5" s="4"/>
      <c r="L5" s="4"/>
    </row>
    <row r="6" spans="1:18" ht="15" customHeight="1">
      <c r="B6" s="49"/>
      <c r="C6" s="49"/>
      <c r="D6" s="49"/>
      <c r="E6" s="49"/>
      <c r="F6" s="49"/>
      <c r="G6" s="4"/>
      <c r="H6" s="4"/>
      <c r="I6" s="4"/>
      <c r="J6" s="4"/>
      <c r="K6" s="4"/>
      <c r="L6" s="4"/>
    </row>
    <row r="7" spans="1:18" ht="12" customHeight="1">
      <c r="B7" s="49"/>
      <c r="C7" s="49"/>
      <c r="D7" s="49"/>
      <c r="E7" s="49"/>
      <c r="F7" s="49"/>
      <c r="G7" s="4"/>
      <c r="H7" s="4"/>
      <c r="I7" s="4"/>
      <c r="J7" s="4"/>
      <c r="K7" s="4"/>
      <c r="L7" s="4"/>
    </row>
    <row r="8" spans="1:18" ht="17.25" customHeight="1">
      <c r="B8" s="130"/>
      <c r="F8" s="131" t="s">
        <v>84</v>
      </c>
      <c r="L8" s="6"/>
      <c r="M8" s="6"/>
      <c r="N8" s="6"/>
      <c r="O8" s="6"/>
      <c r="P8" s="6"/>
      <c r="Q8" s="6"/>
    </row>
    <row r="9" spans="1:18" ht="16.5" customHeight="1" thickBot="1">
      <c r="L9" s="6"/>
      <c r="M9" s="6"/>
      <c r="N9" s="6"/>
      <c r="O9" s="6"/>
      <c r="P9" s="6"/>
      <c r="Q9" s="6"/>
    </row>
    <row r="10" spans="1:18" ht="29.25" customHeight="1" thickTop="1" thickBot="1">
      <c r="B10" s="139" t="s">
        <v>36</v>
      </c>
      <c r="C10" s="140"/>
      <c r="D10" s="141"/>
      <c r="F10" s="24"/>
      <c r="G10" s="2"/>
      <c r="H10" s="2"/>
      <c r="L10" s="6"/>
      <c r="M10" s="6"/>
      <c r="N10" s="29">
        <f>(((2*C14)+(2*C15))/4)</f>
        <v>0.44999999999999996</v>
      </c>
      <c r="O10" s="6"/>
      <c r="P10" s="6" t="s">
        <v>19</v>
      </c>
      <c r="Q10" s="6"/>
    </row>
    <row r="11" spans="1:18" ht="16.5" thickTop="1">
      <c r="B11" s="61" t="s">
        <v>30</v>
      </c>
      <c r="C11" s="30">
        <v>240</v>
      </c>
      <c r="D11" s="62" t="s">
        <v>22</v>
      </c>
      <c r="L11" s="6"/>
      <c r="M11" s="6"/>
      <c r="N11" s="86">
        <f>((C28-(C14*C15))/4)</f>
        <v>0.50187499999999996</v>
      </c>
      <c r="O11" s="7"/>
      <c r="P11" s="6"/>
      <c r="Q11" s="6"/>
    </row>
    <row r="12" spans="1:18" ht="16.5" thickBot="1">
      <c r="B12" s="63" t="s">
        <v>2</v>
      </c>
      <c r="C12" s="31">
        <v>4200</v>
      </c>
      <c r="D12" s="64" t="s">
        <v>22</v>
      </c>
      <c r="L12" s="6"/>
      <c r="M12" s="6"/>
      <c r="N12" s="29">
        <f>POWER(N10,2)</f>
        <v>0.20249999999999996</v>
      </c>
      <c r="O12" s="6"/>
      <c r="P12" s="29">
        <f>((-N10+SQRT(N13))/2)</f>
        <v>0.51830343736592532</v>
      </c>
      <c r="Q12" s="6"/>
    </row>
    <row r="13" spans="1:18" ht="26.25" customHeight="1" thickTop="1" thickBot="1">
      <c r="B13" s="139" t="s">
        <v>37</v>
      </c>
      <c r="C13" s="140"/>
      <c r="D13" s="141"/>
      <c r="I13" s="10"/>
      <c r="J13" s="11"/>
      <c r="K13" s="11"/>
      <c r="L13" s="19"/>
      <c r="M13" s="19"/>
      <c r="N13" s="94">
        <f>N12+(4*N11)</f>
        <v>2.21</v>
      </c>
      <c r="O13" s="19"/>
      <c r="P13" s="19"/>
      <c r="Q13" s="27"/>
      <c r="R13" s="13"/>
    </row>
    <row r="14" spans="1:18" ht="16.5" thickTop="1">
      <c r="B14" s="61" t="s">
        <v>14</v>
      </c>
      <c r="C14" s="30">
        <v>0.3</v>
      </c>
      <c r="D14" s="62" t="s">
        <v>1</v>
      </c>
      <c r="G14" s="52"/>
      <c r="I14" s="13"/>
      <c r="L14" s="6"/>
      <c r="M14" s="6"/>
      <c r="N14" s="6"/>
      <c r="O14" s="6"/>
      <c r="P14" s="6"/>
      <c r="Q14" s="28"/>
      <c r="R14" s="13"/>
    </row>
    <row r="15" spans="1:18" ht="16.5" thickBot="1">
      <c r="B15" s="63" t="s">
        <v>15</v>
      </c>
      <c r="C15" s="31">
        <v>0.6</v>
      </c>
      <c r="D15" s="64" t="s">
        <v>1</v>
      </c>
      <c r="I15" s="13"/>
      <c r="J15" s="135"/>
      <c r="K15" s="135"/>
      <c r="L15" s="135"/>
      <c r="M15" s="135"/>
      <c r="N15" s="135"/>
      <c r="O15" s="135"/>
      <c r="P15" s="135"/>
      <c r="Q15" s="136"/>
      <c r="R15" s="13"/>
    </row>
    <row r="16" spans="1:18" ht="24.75" customHeight="1" thickTop="1" thickBot="1">
      <c r="B16" s="139" t="s">
        <v>53</v>
      </c>
      <c r="C16" s="140"/>
      <c r="D16" s="141"/>
      <c r="I16" s="13"/>
      <c r="J16" s="135"/>
      <c r="K16" s="135"/>
      <c r="L16" s="135"/>
      <c r="M16" s="135"/>
      <c r="N16" s="135"/>
      <c r="O16" s="135"/>
      <c r="P16" s="135"/>
      <c r="Q16" s="136"/>
      <c r="R16" s="13"/>
    </row>
    <row r="17" spans="2:18" ht="16.5" thickTop="1">
      <c r="B17" s="61" t="s">
        <v>26</v>
      </c>
      <c r="C17" s="30">
        <v>50</v>
      </c>
      <c r="D17" s="62" t="s">
        <v>0</v>
      </c>
      <c r="I17" s="13"/>
      <c r="J17" s="135"/>
      <c r="K17" s="135"/>
      <c r="L17" s="135"/>
      <c r="M17" s="135"/>
      <c r="N17" s="135"/>
      <c r="O17" s="135"/>
      <c r="P17" s="135"/>
      <c r="Q17" s="136"/>
      <c r="R17" s="13"/>
    </row>
    <row r="18" spans="2:18" ht="16.5" thickBot="1">
      <c r="B18" s="63" t="s">
        <v>25</v>
      </c>
      <c r="C18" s="31">
        <v>20</v>
      </c>
      <c r="D18" s="64" t="s">
        <v>0</v>
      </c>
      <c r="I18" s="13"/>
      <c r="J18" s="135"/>
      <c r="K18" s="135"/>
      <c r="L18" s="135"/>
      <c r="M18" s="135"/>
      <c r="N18" s="135"/>
      <c r="O18" s="135"/>
      <c r="P18" s="135"/>
      <c r="Q18" s="136"/>
      <c r="R18" s="13"/>
    </row>
    <row r="19" spans="2:18" ht="27" customHeight="1" thickTop="1" thickBot="1">
      <c r="B19" s="139" t="s">
        <v>52</v>
      </c>
      <c r="C19" s="140"/>
      <c r="D19" s="141"/>
      <c r="I19" s="13"/>
      <c r="J19" s="135"/>
      <c r="K19" s="135"/>
      <c r="L19" s="135"/>
      <c r="M19" s="135"/>
      <c r="N19" s="135"/>
      <c r="O19" s="135"/>
      <c r="P19" s="135"/>
      <c r="Q19" s="136"/>
      <c r="R19" s="13"/>
    </row>
    <row r="20" spans="2:18" ht="19.5" thickTop="1">
      <c r="B20" s="61" t="s">
        <v>17</v>
      </c>
      <c r="C20" s="32">
        <v>1</v>
      </c>
      <c r="D20" s="62" t="s">
        <v>49</v>
      </c>
      <c r="E20" s="21" t="s">
        <v>38</v>
      </c>
      <c r="I20" s="13"/>
      <c r="J20" s="135"/>
      <c r="K20" s="135"/>
      <c r="L20" s="135"/>
      <c r="M20" s="135"/>
      <c r="N20" s="135"/>
      <c r="O20" s="135"/>
      <c r="P20" s="135"/>
      <c r="Q20" s="136"/>
      <c r="R20" s="13"/>
    </row>
    <row r="21" spans="2:18" ht="18.75">
      <c r="B21" s="65" t="s">
        <v>50</v>
      </c>
      <c r="C21" s="33">
        <v>1.2</v>
      </c>
      <c r="D21" s="66" t="s">
        <v>82</v>
      </c>
      <c r="E21" s="21"/>
      <c r="I21" s="13"/>
      <c r="J21" s="135"/>
      <c r="K21" s="135"/>
      <c r="L21" s="135"/>
      <c r="M21" s="135"/>
      <c r="N21" s="135"/>
      <c r="O21" s="135"/>
      <c r="P21" s="135"/>
      <c r="Q21" s="136"/>
      <c r="R21" s="13"/>
    </row>
    <row r="22" spans="2:18" ht="19.5" thickBot="1">
      <c r="B22" s="63" t="s">
        <v>51</v>
      </c>
      <c r="C22" s="34">
        <v>1.6</v>
      </c>
      <c r="D22" s="64" t="s">
        <v>83</v>
      </c>
      <c r="E22" s="21"/>
      <c r="I22" s="13"/>
      <c r="J22" s="135"/>
      <c r="K22" s="135"/>
      <c r="L22" s="135"/>
      <c r="M22" s="135"/>
      <c r="N22" s="135"/>
      <c r="O22" s="135"/>
      <c r="P22" s="135"/>
      <c r="Q22" s="136"/>
      <c r="R22" s="13"/>
    </row>
    <row r="23" spans="2:18" ht="24.75" customHeight="1" thickTop="1" thickBot="1">
      <c r="B23" s="139" t="s">
        <v>54</v>
      </c>
      <c r="C23" s="140"/>
      <c r="D23" s="141"/>
      <c r="I23" s="13"/>
      <c r="J23" s="135"/>
      <c r="K23" s="135"/>
      <c r="L23" s="135"/>
      <c r="M23" s="135"/>
      <c r="N23" s="135"/>
      <c r="O23" s="135"/>
      <c r="P23" s="135"/>
      <c r="Q23" s="136"/>
      <c r="R23" s="13"/>
    </row>
    <row r="24" spans="2:18" ht="17.25" thickTop="1" thickBot="1">
      <c r="B24" s="67" t="s">
        <v>44</v>
      </c>
      <c r="C24" s="35">
        <f>C20*(C17+C18)</f>
        <v>70</v>
      </c>
      <c r="D24" s="68" t="s">
        <v>0</v>
      </c>
      <c r="I24" s="13"/>
      <c r="J24" s="135"/>
      <c r="K24" s="135"/>
      <c r="L24" s="135"/>
      <c r="M24" s="135"/>
      <c r="N24" s="135"/>
      <c r="O24" s="135"/>
      <c r="P24" s="135"/>
      <c r="Q24" s="136"/>
      <c r="R24" s="13"/>
    </row>
    <row r="25" spans="2:18" ht="27" customHeight="1" thickTop="1" thickBot="1">
      <c r="B25" s="139" t="s">
        <v>80</v>
      </c>
      <c r="C25" s="140"/>
      <c r="D25" s="141"/>
      <c r="I25" s="13"/>
      <c r="J25" s="135"/>
      <c r="K25" s="135"/>
      <c r="L25" s="135"/>
      <c r="M25" s="135"/>
      <c r="N25" s="135"/>
      <c r="O25" s="135"/>
      <c r="P25" s="135"/>
      <c r="Q25" s="136"/>
      <c r="R25" s="13"/>
    </row>
    <row r="26" spans="2:18" ht="17.25" thickTop="1" thickBot="1">
      <c r="B26" s="67" t="s">
        <v>16</v>
      </c>
      <c r="C26" s="32">
        <v>32</v>
      </c>
      <c r="D26" s="68" t="s">
        <v>21</v>
      </c>
      <c r="I26" s="13"/>
      <c r="J26" s="135"/>
      <c r="K26" s="135"/>
      <c r="L26" s="135"/>
      <c r="M26" s="135"/>
      <c r="N26" s="135"/>
      <c r="O26" s="135"/>
      <c r="P26" s="135"/>
      <c r="Q26" s="136"/>
      <c r="R26" s="13"/>
    </row>
    <row r="27" spans="2:18" ht="28.5" customHeight="1" thickTop="1" thickBot="1">
      <c r="B27" s="139" t="s">
        <v>43</v>
      </c>
      <c r="C27" s="140"/>
      <c r="D27" s="141"/>
      <c r="I27" s="13"/>
      <c r="J27" s="135"/>
      <c r="K27" s="135"/>
      <c r="L27" s="135"/>
      <c r="M27" s="135"/>
      <c r="N27" s="135"/>
      <c r="O27" s="135"/>
      <c r="P27" s="135"/>
      <c r="Q27" s="136"/>
      <c r="R27" s="13"/>
    </row>
    <row r="28" spans="2:18" ht="17.25" thickTop="1" thickBot="1">
      <c r="B28" s="67" t="s">
        <v>18</v>
      </c>
      <c r="C28" s="124">
        <f>(C24/C26)</f>
        <v>2.1875</v>
      </c>
      <c r="D28" s="68" t="s">
        <v>20</v>
      </c>
      <c r="E28" s="9"/>
      <c r="I28" s="13"/>
      <c r="J28" s="135"/>
      <c r="K28" s="135"/>
      <c r="L28" s="135"/>
      <c r="M28" s="135"/>
      <c r="N28" s="135"/>
      <c r="O28" s="135"/>
      <c r="P28" s="135"/>
      <c r="Q28" s="136"/>
      <c r="R28" s="13"/>
    </row>
    <row r="29" spans="2:18" ht="26.25" customHeight="1" thickTop="1" thickBot="1">
      <c r="B29" s="139" t="s">
        <v>42</v>
      </c>
      <c r="C29" s="140"/>
      <c r="D29" s="141"/>
      <c r="G29" s="29">
        <f>C33*C34</f>
        <v>2.2275</v>
      </c>
      <c r="I29" s="13"/>
      <c r="J29" s="135"/>
      <c r="K29" s="135"/>
      <c r="L29" s="135"/>
      <c r="M29" s="135"/>
      <c r="N29" s="135"/>
      <c r="O29" s="135"/>
      <c r="P29" s="135"/>
      <c r="Q29" s="136"/>
      <c r="R29" s="13"/>
    </row>
    <row r="30" spans="2:18" ht="17.25" thickTop="1" thickBot="1">
      <c r="B30" s="61" t="s">
        <v>4</v>
      </c>
      <c r="C30" s="125">
        <f>(2*P12+C14)</f>
        <v>1.3366068747318507</v>
      </c>
      <c r="D30" s="62" t="s">
        <v>1</v>
      </c>
      <c r="I30" s="16"/>
      <c r="J30" s="137"/>
      <c r="K30" s="137"/>
      <c r="L30" s="137"/>
      <c r="M30" s="137"/>
      <c r="N30" s="137"/>
      <c r="O30" s="137"/>
      <c r="P30" s="137"/>
      <c r="Q30" s="138"/>
      <c r="R30" s="13"/>
    </row>
    <row r="31" spans="2:18" ht="17.25" thickTop="1" thickBot="1">
      <c r="B31" s="63" t="s">
        <v>3</v>
      </c>
      <c r="C31" s="126">
        <f>(2*P12)+C15</f>
        <v>1.6366068747318505</v>
      </c>
      <c r="D31" s="64" t="s">
        <v>1</v>
      </c>
    </row>
    <row r="32" spans="2:18" ht="27" customHeight="1" thickTop="1" thickBot="1">
      <c r="B32" s="139" t="s">
        <v>79</v>
      </c>
      <c r="C32" s="140"/>
      <c r="D32" s="141"/>
    </row>
    <row r="33" spans="1:15" ht="16.5" thickTop="1">
      <c r="B33" s="61" t="s">
        <v>4</v>
      </c>
      <c r="C33" s="30">
        <v>1.35</v>
      </c>
      <c r="D33" s="62" t="s">
        <v>1</v>
      </c>
      <c r="E33" s="8"/>
      <c r="H33" s="48" t="s">
        <v>3</v>
      </c>
      <c r="I33" s="88">
        <f>((((C37/0.75)*((C34-C15)/2))/((0.53*SQRT(C11)*10)+(C37/0.75))))</f>
        <v>0.21076018502983276</v>
      </c>
    </row>
    <row r="34" spans="1:15">
      <c r="B34" s="63" t="s">
        <v>3</v>
      </c>
      <c r="C34" s="31">
        <v>1.65</v>
      </c>
      <c r="D34" s="64" t="s">
        <v>1</v>
      </c>
      <c r="E34" s="8"/>
      <c r="H34" s="48" t="s">
        <v>4</v>
      </c>
      <c r="I34" s="88">
        <f>((((C37/0.75)*((C33-C14)/2))/((0.53*SQRT(C11)*10)+(C37/0.75))))</f>
        <v>0.21076018502983279</v>
      </c>
    </row>
    <row r="35" spans="1:15" ht="18" thickBot="1">
      <c r="B35" s="115" t="s">
        <v>76</v>
      </c>
      <c r="C35" s="132">
        <f>C34*C33</f>
        <v>2.2275</v>
      </c>
      <c r="D35" s="116" t="s">
        <v>20</v>
      </c>
      <c r="E35" s="117" t="str">
        <f>IF(C35&gt;=C28,"&lt;- Area is Ok","&lt;- Area is not Ok, less than minimum area required")</f>
        <v>&lt;- Area is Ok</v>
      </c>
      <c r="H35" s="48"/>
      <c r="I35" s="88"/>
    </row>
    <row r="36" spans="1:15" ht="27" customHeight="1" thickTop="1" thickBot="1">
      <c r="B36" s="139" t="s">
        <v>78</v>
      </c>
      <c r="C36" s="140"/>
      <c r="D36" s="141"/>
      <c r="I36" s="47"/>
    </row>
    <row r="37" spans="1:15" ht="17.25" thickTop="1" thickBot="1">
      <c r="B37" s="67" t="s">
        <v>23</v>
      </c>
      <c r="C37" s="36">
        <f>((C21*C17)+(C22*C18))*C20/(C33*C34)</f>
        <v>41.301907968574632</v>
      </c>
      <c r="D37" s="68" t="s">
        <v>21</v>
      </c>
      <c r="E37" s="5"/>
      <c r="F37" s="5"/>
      <c r="G37" s="5"/>
      <c r="H37" s="5"/>
      <c r="I37" s="5"/>
      <c r="J37" s="5"/>
      <c r="K37" s="5"/>
      <c r="L37" s="5"/>
    </row>
    <row r="38" spans="1:15" ht="27" customHeight="1" thickTop="1" thickBot="1">
      <c r="B38" s="139" t="s">
        <v>77</v>
      </c>
      <c r="C38" s="140"/>
      <c r="D38" s="141"/>
      <c r="E38" s="55" t="s">
        <v>56</v>
      </c>
      <c r="F38" s="145" t="s">
        <v>58</v>
      </c>
      <c r="G38" s="145"/>
      <c r="H38" s="58">
        <f>ROUND(MAX(I33:I34),2)</f>
        <v>0.21</v>
      </c>
      <c r="I38" s="144" t="s">
        <v>57</v>
      </c>
      <c r="J38" s="144"/>
      <c r="K38" s="144"/>
      <c r="L38" s="144"/>
      <c r="N38" s="90"/>
      <c r="O38" s="90"/>
    </row>
    <row r="39" spans="1:15" ht="18" customHeight="1" thickTop="1">
      <c r="B39" s="61" t="s">
        <v>13</v>
      </c>
      <c r="C39" s="51">
        <v>0.27</v>
      </c>
      <c r="D39" s="69" t="s">
        <v>1</v>
      </c>
      <c r="E39" s="60" t="str">
        <f>IF(C43&lt;=C42," un-Safe","Safe")</f>
        <v>Safe</v>
      </c>
      <c r="F39" s="23"/>
      <c r="G39" s="20"/>
      <c r="H39" s="20"/>
      <c r="I39" s="152" t="str">
        <f>IF(I34&lt;=I33,"Considering ( L ) is more critical","Considering ( B ) is more critical")</f>
        <v>Considering ( L ) is more critical</v>
      </c>
      <c r="J39" s="152"/>
      <c r="K39" s="152"/>
      <c r="L39" s="152"/>
      <c r="M39" s="53"/>
      <c r="N39" s="89"/>
    </row>
    <row r="40" spans="1:15" ht="16.5" thickBot="1">
      <c r="B40" s="63" t="s">
        <v>45</v>
      </c>
      <c r="C40" s="31">
        <v>0.08</v>
      </c>
      <c r="D40" s="70" t="s">
        <v>1</v>
      </c>
      <c r="E40" s="57" t="str">
        <f>IF(C43&lt;=C42," Please increase the depth","")</f>
        <v/>
      </c>
      <c r="M40" s="54"/>
      <c r="N40" s="54"/>
    </row>
    <row r="41" spans="1:15" ht="25.5" customHeight="1" thickTop="1" thickBot="1">
      <c r="A41" s="2"/>
      <c r="B41" s="139" t="s">
        <v>35</v>
      </c>
      <c r="C41" s="140"/>
      <c r="D41" s="141"/>
      <c r="F41" s="56"/>
    </row>
    <row r="42" spans="1:15" ht="19.5" thickTop="1">
      <c r="B42" s="127" t="s">
        <v>27</v>
      </c>
      <c r="C42" s="37">
        <f>C37*((C33*C34)-((C39+C14)*(C15+C39)))</f>
        <v>71.518383838383841</v>
      </c>
      <c r="D42" s="62" t="s">
        <v>0</v>
      </c>
    </row>
    <row r="43" spans="1:15" ht="19.5" thickBot="1">
      <c r="B43" s="128" t="s">
        <v>28</v>
      </c>
      <c r="C43" s="71">
        <f>((0.75*1.06*SQRT(C11))*(((C14+C39)*2)+((C15+C39)*2))*C39*10)</f>
        <v>95.769892830346237</v>
      </c>
      <c r="D43" s="72" t="s">
        <v>0</v>
      </c>
    </row>
    <row r="44" spans="1:15" ht="26.25" customHeight="1" thickTop="1" thickBot="1">
      <c r="B44" s="139" t="s">
        <v>59</v>
      </c>
      <c r="C44" s="142"/>
      <c r="D44" s="142"/>
      <c r="E44" s="142"/>
      <c r="F44" s="142"/>
      <c r="G44" s="142"/>
      <c r="H44" s="143"/>
    </row>
    <row r="45" spans="1:15" ht="23.25" customHeight="1" thickTop="1" thickBot="1">
      <c r="B45" s="153" t="s">
        <v>63</v>
      </c>
      <c r="C45" s="154"/>
      <c r="D45" s="155"/>
      <c r="F45" s="153" t="s">
        <v>75</v>
      </c>
      <c r="G45" s="154"/>
      <c r="H45" s="155"/>
    </row>
    <row r="46" spans="1:15" ht="16.5" thickTop="1">
      <c r="B46" s="75" t="s">
        <v>5</v>
      </c>
      <c r="C46" s="76">
        <f>(C37*POWER(((C34-C15)/2),2))/2</f>
        <v>5.6919191919191894</v>
      </c>
      <c r="D46" s="77" t="s">
        <v>8</v>
      </c>
      <c r="F46" s="75" t="s">
        <v>5</v>
      </c>
      <c r="G46" s="76">
        <f>(C37*POWER(((C33-C14)/2),2))/2</f>
        <v>5.691919191919192</v>
      </c>
      <c r="H46" s="77" t="s">
        <v>8</v>
      </c>
      <c r="I46" s="5"/>
    </row>
    <row r="47" spans="1:15">
      <c r="B47" s="78" t="s">
        <v>6</v>
      </c>
      <c r="C47" s="59">
        <f>((0.85*C11)/C12)*(1-SQRT(1-C74))</f>
        <v>2.1078445565424785E-3</v>
      </c>
      <c r="D47" s="79"/>
      <c r="F47" s="78" t="s">
        <v>6</v>
      </c>
      <c r="G47" s="59">
        <f>((0.85*C11)/C12)*(1-SQRT(1-D74))</f>
        <v>2.1078445565424785E-3</v>
      </c>
      <c r="H47" s="79"/>
      <c r="I47" s="5"/>
    </row>
    <row r="48" spans="1:15" ht="18">
      <c r="B48" s="78" t="s">
        <v>7</v>
      </c>
      <c r="C48" s="39">
        <f>C47*100*100*C39</f>
        <v>5.6911803026646925</v>
      </c>
      <c r="D48" s="79" t="s">
        <v>39</v>
      </c>
      <c r="F48" s="78" t="s">
        <v>7</v>
      </c>
      <c r="G48" s="39">
        <f>G47*100*100*C39</f>
        <v>5.6911803026646925</v>
      </c>
      <c r="H48" s="79" t="s">
        <v>39</v>
      </c>
      <c r="I48" s="5"/>
    </row>
    <row r="49" spans="2:18" ht="23.25">
      <c r="B49" s="78" t="s">
        <v>11</v>
      </c>
      <c r="C49" s="40">
        <f>0.0018*100*((C39+C40)*100)</f>
        <v>6.3</v>
      </c>
      <c r="D49" s="79" t="s">
        <v>39</v>
      </c>
      <c r="E49" s="22" t="s">
        <v>41</v>
      </c>
      <c r="F49" s="78" t="s">
        <v>11</v>
      </c>
      <c r="G49" s="40">
        <f>C49</f>
        <v>6.3</v>
      </c>
      <c r="H49" s="79" t="s">
        <v>39</v>
      </c>
      <c r="I49" s="5"/>
    </row>
    <row r="50" spans="2:18" ht="18.75">
      <c r="B50" s="78" t="s">
        <v>12</v>
      </c>
      <c r="C50" s="129">
        <f>IF(C48&lt;C49,C49,C48)</f>
        <v>6.3</v>
      </c>
      <c r="D50" s="79" t="s">
        <v>39</v>
      </c>
      <c r="F50" s="78" t="s">
        <v>12</v>
      </c>
      <c r="G50" s="129">
        <f>IF(G48&lt;G49,G49,G48)</f>
        <v>6.3</v>
      </c>
      <c r="H50" s="79" t="s">
        <v>39</v>
      </c>
      <c r="I50" s="5"/>
    </row>
    <row r="51" spans="2:18" ht="18.75">
      <c r="B51" s="80" t="s">
        <v>9</v>
      </c>
      <c r="C51" s="41">
        <v>14</v>
      </c>
      <c r="D51" s="79" t="s">
        <v>10</v>
      </c>
      <c r="E51" s="42"/>
      <c r="F51" s="80" t="s">
        <v>9</v>
      </c>
      <c r="G51" s="41">
        <v>14</v>
      </c>
      <c r="H51" s="79" t="s">
        <v>10</v>
      </c>
      <c r="I51" s="5"/>
      <c r="K51" s="159">
        <f>((3.14/4)*POWER((G51/10),2))</f>
        <v>1.5386</v>
      </c>
      <c r="L51" s="29" t="s">
        <v>60</v>
      </c>
      <c r="M51" s="29"/>
    </row>
    <row r="52" spans="2:18">
      <c r="B52" s="78" t="s">
        <v>29</v>
      </c>
      <c r="C52" s="40">
        <f>ROUNDUP(E53,0)</f>
        <v>5</v>
      </c>
      <c r="D52" s="79" t="s">
        <v>24</v>
      </c>
      <c r="E52" s="84">
        <f>((3.14/4)*POWER((C51/10),2))</f>
        <v>1.5386</v>
      </c>
      <c r="F52" s="78" t="s">
        <v>29</v>
      </c>
      <c r="G52" s="40">
        <f>ROUNDUP(K52,0)</f>
        <v>5</v>
      </c>
      <c r="H52" s="79" t="s">
        <v>24</v>
      </c>
      <c r="I52" s="5"/>
      <c r="K52" s="85">
        <f>G50/K51</f>
        <v>4.0946314831665154</v>
      </c>
      <c r="L52" s="29" t="s">
        <v>29</v>
      </c>
      <c r="M52" s="29"/>
    </row>
    <row r="53" spans="2:18">
      <c r="B53" s="81" t="s">
        <v>32</v>
      </c>
      <c r="C53" s="38">
        <f>C77</f>
        <v>24.422222222222221</v>
      </c>
      <c r="D53" s="82" t="s">
        <v>40</v>
      </c>
      <c r="E53" s="84">
        <f>C50/E52</f>
        <v>4.0946314831665154</v>
      </c>
      <c r="F53" s="81" t="s">
        <v>31</v>
      </c>
      <c r="G53" s="38">
        <f>E65</f>
        <v>24.422222222222221</v>
      </c>
      <c r="H53" s="82" t="s">
        <v>40</v>
      </c>
      <c r="I53" s="5"/>
    </row>
    <row r="54" spans="2:18">
      <c r="B54" s="149" t="str">
        <f>IF(C53&gt;45,"spacing exceed 45cm...try another diameter","")</f>
        <v/>
      </c>
      <c r="C54" s="150"/>
      <c r="D54" s="151"/>
      <c r="E54" s="29"/>
      <c r="F54" s="149" t="str">
        <f>IF(G53&gt;45,"spacing exceed 45cm...try another diameter","")</f>
        <v/>
      </c>
      <c r="G54" s="150"/>
      <c r="H54" s="151"/>
    </row>
    <row r="55" spans="2:18" ht="21.75" customHeight="1" thickBot="1">
      <c r="B55" s="146" t="str">
        <f>IF(C53&lt;10,"spacing non practical..less than 10cm","")</f>
        <v/>
      </c>
      <c r="C55" s="147"/>
      <c r="D55" s="148"/>
      <c r="E55" s="29"/>
      <c r="F55" s="146" t="str">
        <f>IF(G53&lt;10,"spacing non practical..less than 10cm","")</f>
        <v/>
      </c>
      <c r="G55" s="147"/>
      <c r="H55" s="148"/>
    </row>
    <row r="56" spans="2:18" ht="16.5" thickTop="1">
      <c r="E56" s="29"/>
    </row>
    <row r="57" spans="2:18" ht="16.5" thickBot="1">
      <c r="E57" s="29"/>
    </row>
    <row r="58" spans="2:18" ht="16.5" thickTop="1">
      <c r="E58" s="29"/>
      <c r="H58" s="10"/>
      <c r="I58" s="11"/>
      <c r="J58" s="11"/>
      <c r="K58" s="11"/>
      <c r="L58" s="11"/>
      <c r="M58" s="11"/>
      <c r="N58" s="11"/>
      <c r="O58" s="11"/>
      <c r="P58" s="11"/>
      <c r="Q58" s="11"/>
      <c r="R58" s="12"/>
    </row>
    <row r="59" spans="2:18">
      <c r="E59" s="29"/>
      <c r="H59" s="13"/>
      <c r="R59" s="14"/>
    </row>
    <row r="60" spans="2:18">
      <c r="E60" s="29"/>
      <c r="H60" s="13"/>
      <c r="R60" s="14"/>
    </row>
    <row r="61" spans="2:18">
      <c r="B61" s="6"/>
      <c r="C61" s="6"/>
      <c r="D61" s="6"/>
      <c r="E61" s="29"/>
      <c r="F61" s="6"/>
      <c r="H61" s="13"/>
      <c r="R61" s="14"/>
    </row>
    <row r="62" spans="2:18">
      <c r="B62" s="6"/>
      <c r="C62" s="6"/>
      <c r="D62" s="6"/>
      <c r="E62" s="29"/>
      <c r="F62" s="6"/>
      <c r="H62" s="13"/>
      <c r="R62" s="14"/>
    </row>
    <row r="63" spans="2:18">
      <c r="B63" s="9"/>
      <c r="C63" s="9"/>
      <c r="D63" s="9"/>
      <c r="E63" s="9"/>
      <c r="F63" s="9"/>
      <c r="H63" s="13"/>
      <c r="R63" s="14"/>
    </row>
    <row r="64" spans="2:18">
      <c r="B64" s="29"/>
      <c r="C64" s="29"/>
      <c r="D64" s="29"/>
      <c r="E64" s="29"/>
      <c r="F64" s="9"/>
      <c r="H64" s="13"/>
      <c r="R64" s="14"/>
    </row>
    <row r="65" spans="2:18" s="42" customFormat="1">
      <c r="B65" s="29"/>
      <c r="C65" s="29"/>
      <c r="D65" s="29" t="s">
        <v>61</v>
      </c>
      <c r="E65" s="86">
        <f>100/K52</f>
        <v>24.422222222222221</v>
      </c>
      <c r="F65" s="9"/>
      <c r="H65" s="43"/>
      <c r="R65" s="46"/>
    </row>
    <row r="66" spans="2:18" s="42" customFormat="1">
      <c r="B66" s="29"/>
      <c r="C66" s="29"/>
      <c r="D66" s="29"/>
      <c r="E66" s="86">
        <f>ROUND(E65,0)</f>
        <v>24</v>
      </c>
      <c r="F66" s="9"/>
      <c r="H66" s="43"/>
      <c r="R66" s="46"/>
    </row>
    <row r="67" spans="2:18">
      <c r="B67" s="29">
        <v>8</v>
      </c>
      <c r="C67" s="29"/>
      <c r="D67" s="29"/>
      <c r="E67" s="29"/>
      <c r="F67" s="9"/>
      <c r="H67" s="13"/>
      <c r="R67" s="14"/>
    </row>
    <row r="68" spans="2:18">
      <c r="B68" s="29">
        <v>10</v>
      </c>
      <c r="C68" s="29"/>
      <c r="D68" s="29"/>
      <c r="E68" s="29"/>
      <c r="F68" s="9"/>
      <c r="H68" s="13"/>
      <c r="R68" s="14"/>
    </row>
    <row r="69" spans="2:18">
      <c r="B69" s="29">
        <v>12</v>
      </c>
      <c r="C69" s="29"/>
      <c r="D69" s="29"/>
      <c r="E69" s="29"/>
      <c r="F69" s="9"/>
      <c r="H69" s="13"/>
      <c r="R69" s="14"/>
    </row>
    <row r="70" spans="2:18">
      <c r="B70" s="29">
        <v>14</v>
      </c>
      <c r="C70" s="29"/>
      <c r="D70" s="29"/>
      <c r="E70" s="29"/>
      <c r="F70" s="9"/>
      <c r="H70" s="13"/>
      <c r="I70" s="91" t="s">
        <v>65</v>
      </c>
      <c r="R70" s="14"/>
    </row>
    <row r="71" spans="2:18">
      <c r="B71" s="29">
        <v>16</v>
      </c>
      <c r="C71" s="29"/>
      <c r="D71" s="29"/>
      <c r="E71" s="29"/>
      <c r="F71" s="9"/>
      <c r="H71" s="13"/>
      <c r="R71" s="14"/>
    </row>
    <row r="72" spans="2:18">
      <c r="B72" s="29">
        <v>18</v>
      </c>
      <c r="C72" s="87">
        <f>261000*C46</f>
        <v>1485590.9090909085</v>
      </c>
      <c r="D72" s="87">
        <f>261000*G46</f>
        <v>1485590.9090909092</v>
      </c>
      <c r="E72" s="29"/>
      <c r="F72" s="9"/>
      <c r="H72" s="13"/>
      <c r="R72" s="14"/>
    </row>
    <row r="73" spans="2:18">
      <c r="B73" s="29">
        <v>20</v>
      </c>
      <c r="C73" s="29">
        <f>(100)*POWER((C39*100),2)*C11</f>
        <v>17496000</v>
      </c>
      <c r="D73" s="29">
        <f>(100)*POWER((C39*100),2)*C11</f>
        <v>17496000</v>
      </c>
      <c r="E73" s="29"/>
      <c r="F73" s="9"/>
      <c r="H73" s="13"/>
      <c r="Q73" s="1" t="s">
        <v>47</v>
      </c>
      <c r="R73" s="74">
        <f>C53</f>
        <v>24.422222222222221</v>
      </c>
    </row>
    <row r="74" spans="2:18">
      <c r="B74" s="29">
        <v>22</v>
      </c>
      <c r="C74" s="29">
        <f>C72/C73</f>
        <v>8.4910317163403554E-2</v>
      </c>
      <c r="D74" s="29">
        <f>D72/D73</f>
        <v>8.4910317163403581E-2</v>
      </c>
      <c r="E74" s="29" t="s">
        <v>62</v>
      </c>
      <c r="F74" s="9"/>
      <c r="G74" s="1"/>
      <c r="H74" s="15"/>
      <c r="I74" s="2"/>
      <c r="P74" s="1" t="s">
        <v>34</v>
      </c>
      <c r="Q74" s="2" t="str">
        <f>CONCATENATE(C33," m")</f>
        <v>1.35 m</v>
      </c>
      <c r="R74" s="14"/>
    </row>
    <row r="75" spans="2:18">
      <c r="B75" s="29">
        <v>25</v>
      </c>
      <c r="C75" s="29"/>
      <c r="D75" s="29"/>
      <c r="E75" s="29"/>
      <c r="F75" s="9"/>
      <c r="H75" s="15" t="s">
        <v>48</v>
      </c>
      <c r="I75" s="2" t="str">
        <f>CONCATENATE(C39+C40," m")</f>
        <v>0.35 m</v>
      </c>
      <c r="R75" s="14"/>
    </row>
    <row r="76" spans="2:18">
      <c r="B76" s="29">
        <v>32</v>
      </c>
      <c r="C76" s="29"/>
      <c r="D76" s="29"/>
      <c r="E76" s="29"/>
      <c r="F76" s="9"/>
      <c r="H76" s="13"/>
      <c r="R76" s="14"/>
    </row>
    <row r="77" spans="2:18" s="42" customFormat="1" ht="21" customHeight="1">
      <c r="B77" s="29">
        <v>50</v>
      </c>
      <c r="C77" s="86">
        <f>100/E53</f>
        <v>24.422222222222221</v>
      </c>
      <c r="D77" s="86">
        <f>ROUND(C77,0)</f>
        <v>24</v>
      </c>
      <c r="E77" s="29"/>
      <c r="F77" s="9"/>
      <c r="H77" s="43"/>
      <c r="L77" s="44" t="s">
        <v>33</v>
      </c>
      <c r="M77" s="45" t="str">
        <f>CONCATENATE(C34," m")</f>
        <v>1.65 m</v>
      </c>
      <c r="O77" s="42">
        <f>C52</f>
        <v>5</v>
      </c>
      <c r="P77" s="83" t="s">
        <v>9</v>
      </c>
      <c r="Q77" s="45" t="str">
        <f>CONCATENATE(C51," \m")</f>
        <v>14 \m</v>
      </c>
      <c r="R77" s="46"/>
    </row>
    <row r="78" spans="2:18" ht="18.75">
      <c r="B78" s="29"/>
      <c r="C78" s="29"/>
      <c r="D78" s="29"/>
      <c r="E78" s="29"/>
      <c r="F78" s="9"/>
      <c r="H78" s="13"/>
      <c r="I78" s="1">
        <f>G52</f>
        <v>5</v>
      </c>
      <c r="J78" s="55" t="s">
        <v>9</v>
      </c>
      <c r="K78" s="2" t="str">
        <f>CONCATENATE(G51," \m")</f>
        <v>14 \m</v>
      </c>
      <c r="O78" s="26"/>
      <c r="R78" s="14"/>
    </row>
    <row r="79" spans="2:18">
      <c r="B79" s="29"/>
      <c r="C79" s="29"/>
      <c r="D79" s="29"/>
      <c r="E79" s="29"/>
      <c r="F79" s="73"/>
      <c r="H79" s="13"/>
      <c r="I79" s="25"/>
      <c r="M79" s="1" t="s">
        <v>46</v>
      </c>
      <c r="N79" s="54">
        <f>G53</f>
        <v>24.422222222222221</v>
      </c>
      <c r="R79" s="14"/>
    </row>
    <row r="80" spans="2:18">
      <c r="B80" s="29"/>
      <c r="C80" s="29"/>
      <c r="D80" s="29"/>
      <c r="E80" s="29"/>
      <c r="F80" s="9"/>
      <c r="H80" s="13"/>
      <c r="R80" s="14"/>
    </row>
    <row r="81" spans="2:18">
      <c r="B81" s="29"/>
      <c r="C81" s="29"/>
      <c r="D81" s="29"/>
      <c r="E81" s="29"/>
      <c r="F81" s="9"/>
      <c r="H81" s="13"/>
      <c r="R81" s="14"/>
    </row>
    <row r="82" spans="2:18">
      <c r="B82" s="29"/>
      <c r="C82" s="29"/>
      <c r="D82" s="29"/>
      <c r="E82" s="29"/>
      <c r="F82" s="9"/>
      <c r="H82" s="13"/>
      <c r="R82" s="14"/>
    </row>
    <row r="83" spans="2:18" ht="18.75">
      <c r="B83" s="29"/>
      <c r="C83" s="29"/>
      <c r="D83" s="29"/>
      <c r="E83" s="29"/>
      <c r="F83" s="9"/>
      <c r="H83" s="13"/>
      <c r="L83" s="92" t="s">
        <v>64</v>
      </c>
      <c r="R83" s="14"/>
    </row>
    <row r="84" spans="2:18" ht="16.5" thickBot="1">
      <c r="B84" s="29"/>
      <c r="C84" s="29">
        <f>IF(D77&lt;=45,D77,45)</f>
        <v>24</v>
      </c>
      <c r="D84" s="29">
        <f>IF(E66&lt;=45,E66,45)</f>
        <v>24</v>
      </c>
      <c r="E84" s="29"/>
      <c r="F84" s="9"/>
      <c r="H84" s="16"/>
      <c r="I84" s="17"/>
      <c r="J84" s="17"/>
      <c r="K84" s="17"/>
      <c r="L84" s="17"/>
      <c r="M84" s="17"/>
      <c r="N84" s="17"/>
      <c r="O84" s="17"/>
      <c r="P84" s="17"/>
      <c r="Q84" s="17"/>
      <c r="R84" s="18"/>
    </row>
    <row r="85" spans="2:18" ht="16.5" thickTop="1">
      <c r="B85" s="29"/>
      <c r="C85" s="29">
        <f>IF(C84&gt;=5,C84,5)</f>
        <v>24</v>
      </c>
      <c r="D85" s="29">
        <f>IF(D84&gt;=5,D84,5)</f>
        <v>24</v>
      </c>
      <c r="E85" s="29"/>
      <c r="F85" s="9"/>
    </row>
    <row r="86" spans="2:18">
      <c r="B86" s="29"/>
      <c r="C86" s="29"/>
      <c r="D86" s="29"/>
      <c r="E86" s="29"/>
      <c r="F86" s="9"/>
    </row>
    <row r="87" spans="2:18">
      <c r="B87" s="29"/>
      <c r="C87" s="29"/>
      <c r="D87" s="29"/>
      <c r="E87" s="29"/>
      <c r="F87" s="9"/>
    </row>
    <row r="88" spans="2:18">
      <c r="B88" s="29"/>
      <c r="C88" s="29"/>
      <c r="D88" s="29"/>
      <c r="E88" s="29"/>
      <c r="F88" s="29"/>
    </row>
  </sheetData>
  <sheetProtection password="809E" sheet="1" objects="1" scenarios="1" selectLockedCells="1"/>
  <dataConsolidate/>
  <mergeCells count="24">
    <mergeCell ref="F55:H55"/>
    <mergeCell ref="F54:H54"/>
    <mergeCell ref="B54:D54"/>
    <mergeCell ref="B55:D55"/>
    <mergeCell ref="I39:L39"/>
    <mergeCell ref="B41:D41"/>
    <mergeCell ref="B45:D45"/>
    <mergeCell ref="F45:H45"/>
    <mergeCell ref="B38:D38"/>
    <mergeCell ref="B44:H44"/>
    <mergeCell ref="I38:L38"/>
    <mergeCell ref="F38:G38"/>
    <mergeCell ref="B32:D32"/>
    <mergeCell ref="B36:D36"/>
    <mergeCell ref="A1:XFD4"/>
    <mergeCell ref="J15:Q30"/>
    <mergeCell ref="B29:D29"/>
    <mergeCell ref="B23:D23"/>
    <mergeCell ref="B27:D27"/>
    <mergeCell ref="B10:D10"/>
    <mergeCell ref="B25:D25"/>
    <mergeCell ref="B19:D19"/>
    <mergeCell ref="B13:D13"/>
    <mergeCell ref="B16:D16"/>
  </mergeCells>
  <conditionalFormatting sqref="E39">
    <cfRule type="expression" dxfId="11" priority="16">
      <formula>$C$43&lt;$C$42</formula>
    </cfRule>
    <cfRule type="expression" dxfId="10" priority="17">
      <formula>$C$43&gt;=$C$42</formula>
    </cfRule>
  </conditionalFormatting>
  <conditionalFormatting sqref="G53">
    <cfRule type="expression" dxfId="9" priority="12">
      <formula>$G$53&gt;45</formula>
    </cfRule>
    <cfRule type="expression" dxfId="8" priority="13">
      <formula>$G$53&gt;=10</formula>
    </cfRule>
    <cfRule type="expression" dxfId="7" priority="14">
      <formula>$G$53&lt;10</formula>
    </cfRule>
    <cfRule type="expression" dxfId="6" priority="15">
      <formula>$G$53&lt;=45</formula>
    </cfRule>
  </conditionalFormatting>
  <conditionalFormatting sqref="C53">
    <cfRule type="expression" dxfId="5" priority="8">
      <formula>$C$53&gt;45</formula>
    </cfRule>
    <cfRule type="expression" dxfId="4" priority="9">
      <formula>$C$53&gt;=10</formula>
    </cfRule>
    <cfRule type="expression" dxfId="3" priority="10">
      <formula>$C$53&lt;10</formula>
    </cfRule>
    <cfRule type="expression" dxfId="2" priority="11">
      <formula>$C$53&lt;=45</formula>
    </cfRule>
  </conditionalFormatting>
  <conditionalFormatting sqref="C35">
    <cfRule type="expression" dxfId="1" priority="1">
      <formula>$C$35&lt;$C$28</formula>
    </cfRule>
    <cfRule type="expression" dxfId="0" priority="2">
      <formula>$C$35&gt;=$C$28</formula>
    </cfRule>
  </conditionalFormatting>
  <dataValidations count="7">
    <dataValidation type="decimal" operator="lessThan" allowBlank="1" showInputMessage="1" showErrorMessage="1" errorTitle="ATTENTION" error="new depth sould be greater than the calculated one." sqref="F43">
      <formula1>I33</formula1>
    </dataValidation>
    <dataValidation type="decimal" operator="greaterThanOrEqual" allowBlank="1" showInputMessage="1" showErrorMessage="1" errorTitle="ATTENTION" error="depth is unsafe at wide beam shear" sqref="C39">
      <formula1>H38</formula1>
    </dataValidation>
    <dataValidation type="list" allowBlank="1" showInputMessage="1" showErrorMessage="1" sqref="G51 C51">
      <formula1>$B$67:$B$76</formula1>
    </dataValidation>
    <dataValidation showInputMessage="1" showErrorMessage="1" sqref="Q31:Q32"/>
    <dataValidation type="decimal" operator="greaterThanOrEqual" allowBlank="1" showInputMessage="1" showErrorMessage="1" errorTitle="ATTENTION" error="facor of saftey should not be less than 1" sqref="C20">
      <formula1>1</formula1>
    </dataValidation>
    <dataValidation type="decimal" operator="greaterThanOrEqual" allowBlank="1" showInputMessage="1" showErrorMessage="1" errorTitle="ATTENTION" error="Live load factor cannot be less than Zero" sqref="C22">
      <formula1>0</formula1>
    </dataValidation>
    <dataValidation type="decimal" operator="greaterThanOrEqual" allowBlank="1" showInputMessage="1" showErrorMessage="1" errorTitle="ATTENTION" error="Dead load factor cannot be less than Zero" sqref="C21">
      <formula1>0</formula1>
    </dataValidation>
  </dataValidations>
  <pageMargins left="0.7" right="0.7" top="0.75" bottom="0.75" header="0.3" footer="0.3"/>
  <pageSetup orientation="portrait" horizontalDpi="300" verticalDpi="300" copies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4"/>
  </sheetPr>
  <dimension ref="B2:J27"/>
  <sheetViews>
    <sheetView workbookViewId="0">
      <selection activeCell="D69" sqref="D69"/>
    </sheetView>
  </sheetViews>
  <sheetFormatPr defaultRowHeight="15"/>
  <cols>
    <col min="1" max="5" width="9.140625" style="93"/>
    <col min="6" max="6" width="12.28515625" style="93" customWidth="1"/>
    <col min="7" max="16384" width="9.140625" style="93"/>
  </cols>
  <sheetData>
    <row r="2" spans="2:10" ht="15.75" thickBot="1"/>
    <row r="3" spans="2:10" ht="15" customHeight="1" thickTop="1">
      <c r="B3" s="98"/>
      <c r="C3" s="99"/>
      <c r="D3" s="99"/>
      <c r="E3" s="99"/>
      <c r="F3" s="100"/>
    </row>
    <row r="4" spans="2:10" ht="15" customHeight="1">
      <c r="B4" s="101"/>
      <c r="C4" s="102"/>
      <c r="D4" s="102"/>
      <c r="E4" s="102"/>
      <c r="F4" s="107"/>
    </row>
    <row r="5" spans="2:10" ht="15.75" customHeight="1">
      <c r="B5" s="101"/>
      <c r="C5" s="102"/>
      <c r="D5" s="121" t="s">
        <v>67</v>
      </c>
      <c r="E5" s="104"/>
      <c r="F5" s="105"/>
      <c r="I5" s="95"/>
      <c r="J5" s="95"/>
    </row>
    <row r="6" spans="2:10" ht="15.75" customHeight="1">
      <c r="B6" s="101"/>
      <c r="C6" s="102"/>
      <c r="D6" s="103"/>
      <c r="E6" s="104"/>
      <c r="F6" s="105"/>
      <c r="I6" s="95"/>
      <c r="J6" s="95"/>
    </row>
    <row r="7" spans="2:10" ht="15.75" customHeight="1">
      <c r="B7" s="101"/>
      <c r="C7" s="102"/>
      <c r="D7" s="103"/>
      <c r="E7" s="104"/>
      <c r="F7" s="105"/>
      <c r="I7" s="95"/>
      <c r="J7" s="95"/>
    </row>
    <row r="8" spans="2:10" ht="15.75" customHeight="1">
      <c r="B8" s="101"/>
      <c r="C8" s="102"/>
      <c r="D8" s="103"/>
      <c r="E8" s="104"/>
      <c r="F8" s="105"/>
      <c r="I8" s="95"/>
      <c r="J8" s="95"/>
    </row>
    <row r="9" spans="2:10" ht="15.75" customHeight="1">
      <c r="B9" s="101"/>
      <c r="C9" s="102"/>
      <c r="D9" s="103"/>
      <c r="E9" s="104"/>
      <c r="F9" s="105"/>
      <c r="I9" s="95"/>
      <c r="J9" s="95"/>
    </row>
    <row r="10" spans="2:10" ht="15.75" customHeight="1">
      <c r="B10" s="101"/>
      <c r="C10" s="102"/>
      <c r="D10" s="103"/>
      <c r="E10" s="104"/>
      <c r="F10" s="105"/>
      <c r="I10" s="95"/>
      <c r="J10" s="95"/>
    </row>
    <row r="11" spans="2:10" ht="15.75" customHeight="1">
      <c r="B11" s="101"/>
      <c r="C11" s="102"/>
      <c r="D11" s="122" t="s">
        <v>81</v>
      </c>
      <c r="E11" s="104"/>
      <c r="F11" s="105"/>
      <c r="I11" s="95"/>
      <c r="J11" s="95"/>
    </row>
    <row r="12" spans="2:10" ht="15" customHeight="1">
      <c r="B12" s="101"/>
      <c r="C12" s="119"/>
      <c r="D12" s="123" t="s">
        <v>71</v>
      </c>
      <c r="E12" s="120"/>
      <c r="F12" s="105"/>
      <c r="H12" s="97"/>
      <c r="I12" s="96"/>
      <c r="J12" s="96"/>
    </row>
    <row r="13" spans="2:10" ht="15" customHeight="1">
      <c r="B13" s="101"/>
      <c r="C13" s="102"/>
      <c r="D13" s="104"/>
      <c r="E13" s="104"/>
      <c r="F13" s="105"/>
    </row>
    <row r="14" spans="2:10" ht="15" customHeight="1">
      <c r="B14" s="101"/>
      <c r="C14" s="113"/>
      <c r="D14" s="118" t="s">
        <v>66</v>
      </c>
      <c r="E14" s="114"/>
      <c r="F14" s="105"/>
    </row>
    <row r="15" spans="2:10" ht="15" customHeight="1">
      <c r="B15" s="101"/>
      <c r="C15" s="102"/>
      <c r="D15" s="104"/>
      <c r="E15" s="104"/>
      <c r="F15" s="105"/>
    </row>
    <row r="16" spans="2:10" ht="15" customHeight="1">
      <c r="B16" s="101"/>
      <c r="C16" s="112"/>
      <c r="D16" s="106" t="s">
        <v>70</v>
      </c>
      <c r="E16" s="106"/>
      <c r="F16" s="105"/>
    </row>
    <row r="17" spans="2:6" ht="15" customHeight="1">
      <c r="B17" s="101"/>
      <c r="C17" s="102"/>
      <c r="D17" s="104"/>
      <c r="E17" s="104"/>
      <c r="F17" s="105"/>
    </row>
    <row r="18" spans="2:6" ht="15" customHeight="1">
      <c r="B18" s="101"/>
      <c r="C18" s="156" t="s">
        <v>69</v>
      </c>
      <c r="D18" s="156"/>
      <c r="E18" s="156"/>
      <c r="F18" s="105"/>
    </row>
    <row r="19" spans="2:6" ht="15" customHeight="1">
      <c r="B19" s="101"/>
      <c r="C19" s="156" t="s">
        <v>72</v>
      </c>
      <c r="D19" s="156"/>
      <c r="E19" s="156"/>
      <c r="F19" s="105"/>
    </row>
    <row r="20" spans="2:6" ht="15" customHeight="1">
      <c r="B20" s="101"/>
      <c r="C20" s="102"/>
      <c r="D20" s="104"/>
      <c r="E20" s="104"/>
      <c r="F20" s="105"/>
    </row>
    <row r="21" spans="2:6" ht="15" customHeight="1">
      <c r="B21" s="101"/>
      <c r="C21" s="102"/>
      <c r="D21" s="106" t="s">
        <v>68</v>
      </c>
      <c r="E21" s="104"/>
      <c r="F21" s="105"/>
    </row>
    <row r="22" spans="2:6" ht="15" customHeight="1">
      <c r="B22" s="101"/>
      <c r="C22" s="102"/>
      <c r="D22" s="102"/>
      <c r="E22" s="102"/>
      <c r="F22" s="107"/>
    </row>
    <row r="23" spans="2:6" ht="15" customHeight="1">
      <c r="B23" s="101"/>
      <c r="C23" s="157" t="s">
        <v>73</v>
      </c>
      <c r="D23" s="158"/>
      <c r="E23" s="158"/>
      <c r="F23" s="108"/>
    </row>
    <row r="24" spans="2:6" ht="15" customHeight="1">
      <c r="B24" s="101"/>
      <c r="C24" s="157" t="s">
        <v>74</v>
      </c>
      <c r="D24" s="158"/>
      <c r="E24" s="158"/>
      <c r="F24" s="107"/>
    </row>
    <row r="25" spans="2:6" ht="15" customHeight="1">
      <c r="B25" s="101"/>
      <c r="C25" s="102"/>
      <c r="D25" s="102"/>
      <c r="E25" s="102"/>
      <c r="F25" s="107"/>
    </row>
    <row r="26" spans="2:6" ht="15" customHeight="1" thickBot="1">
      <c r="B26" s="109"/>
      <c r="C26" s="110"/>
      <c r="D26" s="110"/>
      <c r="E26" s="110"/>
      <c r="F26" s="111"/>
    </row>
    <row r="27" spans="2:6" ht="15.75" thickTop="1"/>
  </sheetData>
  <sheetProtection password="809E" sheet="1" objects="1" scenarios="1" selectLockedCells="1"/>
  <mergeCells count="4">
    <mergeCell ref="C18:E18"/>
    <mergeCell ref="C19:E19"/>
    <mergeCell ref="C23:E23"/>
    <mergeCell ref="C24:E24"/>
  </mergeCells>
  <hyperlinks>
    <hyperlink ref="C24" r:id="rId1"/>
    <hyperlink ref="C23" r:id="rId2"/>
  </hyperlinks>
  <pageMargins left="0.7" right="0.7" top="0.75" bottom="0.75" header="0.3" footer="0.3"/>
  <pageSetup orientation="portrait" horizontalDpi="300" verticalDpi="300" copies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SINGLE FOOTING</vt:lpstr>
      <vt:lpstr>About me</vt:lpstr>
    </vt:vector>
  </TitlesOfParts>
  <Company>TURBO A.Ş.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</dc:creator>
  <cp:lastModifiedBy>EHAB</cp:lastModifiedBy>
  <cp:lastPrinted>2010-06-08T21:13:18Z</cp:lastPrinted>
  <dcterms:created xsi:type="dcterms:W3CDTF">2010-03-19T08:20:20Z</dcterms:created>
  <dcterms:modified xsi:type="dcterms:W3CDTF">2010-06-22T23:57:06Z</dcterms:modified>
</cp:coreProperties>
</file>